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rawings/drawing9.xml" ContentType="application/vnd.openxmlformats-officedocument.drawing+xml"/>
  <Override PartName="/xl/ctrlProps/ctrlProp10.xml" ContentType="application/vnd.ms-excel.controlproperties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rawings/drawing10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iagrams/data17.xml" ContentType="application/vnd.openxmlformats-officedocument.drawingml.diagramData+xml"/>
  <Override PartName="/xl/diagrams/layout17.xml" ContentType="application/vnd.openxmlformats-officedocument.drawingml.diagramLayout+xml"/>
  <Override PartName="/xl/diagrams/quickStyle17.xml" ContentType="application/vnd.openxmlformats-officedocument.drawingml.diagramStyle+xml"/>
  <Override PartName="/xl/diagrams/colors17.xml" ContentType="application/vnd.openxmlformats-officedocument.drawingml.diagramColors+xml"/>
  <Override PartName="/xl/diagrams/drawing17.xml" ContentType="application/vnd.ms-office.drawingml.diagramDrawing+xml"/>
  <Override PartName="/xl/diagrams/data18.xml" ContentType="application/vnd.openxmlformats-officedocument.drawingml.diagramData+xml"/>
  <Override PartName="/xl/diagrams/layout18.xml" ContentType="application/vnd.openxmlformats-officedocument.drawingml.diagramLayout+xml"/>
  <Override PartName="/xl/diagrams/quickStyle18.xml" ContentType="application/vnd.openxmlformats-officedocument.drawingml.diagramStyle+xml"/>
  <Override PartName="/xl/diagrams/colors18.xml" ContentType="application/vnd.openxmlformats-officedocument.drawingml.diagramColors+xml"/>
  <Override PartName="/xl/diagrams/drawing18.xml" ContentType="application/vnd.ms-office.drawingml.diagramDrawing+xml"/>
  <Override PartName="/xl/drawings/drawing11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omments2.xml" ContentType="application/vnd.openxmlformats-officedocument.spreadsheetml.comments+xml"/>
  <Override PartName="/xl/diagrams/data19.xml" ContentType="application/vnd.openxmlformats-officedocument.drawingml.diagramData+xml"/>
  <Override PartName="/xl/diagrams/layout19.xml" ContentType="application/vnd.openxmlformats-officedocument.drawingml.diagramLayout+xml"/>
  <Override PartName="/xl/diagrams/quickStyle19.xml" ContentType="application/vnd.openxmlformats-officedocument.drawingml.diagramStyle+xml"/>
  <Override PartName="/xl/diagrams/colors19.xml" ContentType="application/vnd.openxmlformats-officedocument.drawingml.diagramColors+xml"/>
  <Override PartName="/xl/diagrams/drawing19.xml" ContentType="application/vnd.ms-office.drawingml.diagramDrawing+xml"/>
  <Override PartName="/xl/diagrams/data20.xml" ContentType="application/vnd.openxmlformats-officedocument.drawingml.diagramData+xml"/>
  <Override PartName="/xl/diagrams/layout20.xml" ContentType="application/vnd.openxmlformats-officedocument.drawingml.diagramLayout+xml"/>
  <Override PartName="/xl/diagrams/quickStyle20.xml" ContentType="application/vnd.openxmlformats-officedocument.drawingml.diagramStyle+xml"/>
  <Override PartName="/xl/diagrams/colors20.xml" ContentType="application/vnd.openxmlformats-officedocument.drawingml.diagramColors+xml"/>
  <Override PartName="/xl/diagrams/drawing20.xml" ContentType="application/vnd.ms-office.drawingml.diagramDrawing+xml"/>
  <Override PartName="/xl/diagrams/data21.xml" ContentType="application/vnd.openxmlformats-officedocument.drawingml.diagramData+xml"/>
  <Override PartName="/xl/diagrams/layout21.xml" ContentType="application/vnd.openxmlformats-officedocument.drawingml.diagramLayout+xml"/>
  <Override PartName="/xl/diagrams/quickStyle21.xml" ContentType="application/vnd.openxmlformats-officedocument.drawingml.diagramStyle+xml"/>
  <Override PartName="/xl/diagrams/colors21.xml" ContentType="application/vnd.openxmlformats-officedocument.drawingml.diagramColors+xml"/>
  <Override PartName="/xl/diagrams/drawing21.xml" ContentType="application/vnd.ms-office.drawingml.diagramDrawing+xml"/>
  <Override PartName="/xl/diagrams/data22.xml" ContentType="application/vnd.openxmlformats-officedocument.drawingml.diagramData+xml"/>
  <Override PartName="/xl/diagrams/layout22.xml" ContentType="application/vnd.openxmlformats-officedocument.drawingml.diagramLayout+xml"/>
  <Override PartName="/xl/diagrams/quickStyle22.xml" ContentType="application/vnd.openxmlformats-officedocument.drawingml.diagramStyle+xml"/>
  <Override PartName="/xl/diagrams/colors22.xml" ContentType="application/vnd.openxmlformats-officedocument.drawingml.diagramColors+xml"/>
  <Override PartName="/xl/diagrams/drawing22.xml" ContentType="application/vnd.ms-office.drawingml.diagramDrawing+xml"/>
  <Override PartName="/xl/diagrams/data23.xml" ContentType="application/vnd.openxmlformats-officedocument.drawingml.diagramData+xml"/>
  <Override PartName="/xl/diagrams/layout23.xml" ContentType="application/vnd.openxmlformats-officedocument.drawingml.diagramLayout+xml"/>
  <Override PartName="/xl/diagrams/quickStyle23.xml" ContentType="application/vnd.openxmlformats-officedocument.drawingml.diagramStyle+xml"/>
  <Override PartName="/xl/diagrams/colors23.xml" ContentType="application/vnd.openxmlformats-officedocument.drawingml.diagramColors+xml"/>
  <Override PartName="/xl/diagrams/drawing23.xml" ContentType="application/vnd.ms-office.drawingml.diagramDrawing+xml"/>
  <Override PartName="/xl/diagrams/data24.xml" ContentType="application/vnd.openxmlformats-officedocument.drawingml.diagramData+xml"/>
  <Override PartName="/xl/diagrams/layout24.xml" ContentType="application/vnd.openxmlformats-officedocument.drawingml.diagramLayout+xml"/>
  <Override PartName="/xl/diagrams/quickStyle24.xml" ContentType="application/vnd.openxmlformats-officedocument.drawingml.diagramStyle+xml"/>
  <Override PartName="/xl/diagrams/colors24.xml" ContentType="application/vnd.openxmlformats-officedocument.drawingml.diagramColors+xml"/>
  <Override PartName="/xl/diagrams/drawing24.xml" ContentType="application/vnd.ms-office.drawingml.diagramDrawing+xml"/>
  <Override PartName="/xl/diagrams/data25.xml" ContentType="application/vnd.openxmlformats-officedocument.drawingml.diagramData+xml"/>
  <Override PartName="/xl/diagrams/layout25.xml" ContentType="application/vnd.openxmlformats-officedocument.drawingml.diagramLayout+xml"/>
  <Override PartName="/xl/diagrams/quickStyle25.xml" ContentType="application/vnd.openxmlformats-officedocument.drawingml.diagramStyle+xml"/>
  <Override PartName="/xl/diagrams/colors25.xml" ContentType="application/vnd.openxmlformats-officedocument.drawingml.diagramColors+xml"/>
  <Override PartName="/xl/diagrams/drawing25.xml" ContentType="application/vnd.ms-office.drawingml.diagramDrawing+xml"/>
  <Override PartName="/xl/diagrams/data26.xml" ContentType="application/vnd.openxmlformats-officedocument.drawingml.diagramData+xml"/>
  <Override PartName="/xl/diagrams/layout26.xml" ContentType="application/vnd.openxmlformats-officedocument.drawingml.diagramLayout+xml"/>
  <Override PartName="/xl/diagrams/quickStyle26.xml" ContentType="application/vnd.openxmlformats-officedocument.drawingml.diagramStyle+xml"/>
  <Override PartName="/xl/diagrams/colors26.xml" ContentType="application/vnd.openxmlformats-officedocument.drawingml.diagramColors+xml"/>
  <Override PartName="/xl/diagrams/drawing26.xml" ContentType="application/vnd.ms-office.drawingml.diagramDrawing+xml"/>
  <Override PartName="/xl/diagrams/data27.xml" ContentType="application/vnd.openxmlformats-officedocument.drawingml.diagramData+xml"/>
  <Override PartName="/xl/diagrams/layout27.xml" ContentType="application/vnd.openxmlformats-officedocument.drawingml.diagramLayout+xml"/>
  <Override PartName="/xl/diagrams/quickStyle27.xml" ContentType="application/vnd.openxmlformats-officedocument.drawingml.diagramStyle+xml"/>
  <Override PartName="/xl/diagrams/colors27.xml" ContentType="application/vnd.openxmlformats-officedocument.drawingml.diagramColors+xml"/>
  <Override PartName="/xl/diagrams/drawing27.xml" ContentType="application/vnd.ms-office.drawingml.diagramDrawing+xml"/>
  <Override PartName="/xl/diagrams/data28.xml" ContentType="application/vnd.openxmlformats-officedocument.drawingml.diagramData+xml"/>
  <Override PartName="/xl/diagrams/layout28.xml" ContentType="application/vnd.openxmlformats-officedocument.drawingml.diagramLayout+xml"/>
  <Override PartName="/xl/diagrams/quickStyle28.xml" ContentType="application/vnd.openxmlformats-officedocument.drawingml.diagramStyle+xml"/>
  <Override PartName="/xl/diagrams/colors28.xml" ContentType="application/vnd.openxmlformats-officedocument.drawingml.diagramColors+xml"/>
  <Override PartName="/xl/diagrams/drawing28.xml" ContentType="application/vnd.ms-office.drawingml.diagramDrawing+xml"/>
  <Override PartName="/xl/diagrams/data29.xml" ContentType="application/vnd.openxmlformats-officedocument.drawingml.diagramData+xml"/>
  <Override PartName="/xl/diagrams/layout29.xml" ContentType="application/vnd.openxmlformats-officedocument.drawingml.diagramLayout+xml"/>
  <Override PartName="/xl/diagrams/quickStyle29.xml" ContentType="application/vnd.openxmlformats-officedocument.drawingml.diagramStyle+xml"/>
  <Override PartName="/xl/diagrams/colors29.xml" ContentType="application/vnd.openxmlformats-officedocument.drawingml.diagramColors+xml"/>
  <Override PartName="/xl/diagrams/drawing29.xml" ContentType="application/vnd.ms-office.drawingml.diagramDrawing+xml"/>
  <Override PartName="/xl/diagrams/data30.xml" ContentType="application/vnd.openxmlformats-officedocument.drawingml.diagramData+xml"/>
  <Override PartName="/xl/diagrams/layout30.xml" ContentType="application/vnd.openxmlformats-officedocument.drawingml.diagramLayout+xml"/>
  <Override PartName="/xl/diagrams/quickStyle30.xml" ContentType="application/vnd.openxmlformats-officedocument.drawingml.diagramStyle+xml"/>
  <Override PartName="/xl/diagrams/colors30.xml" ContentType="application/vnd.openxmlformats-officedocument.drawingml.diagramColors+xml"/>
  <Override PartName="/xl/diagrams/drawing30.xml" ContentType="application/vnd.ms-office.drawingml.diagramDrawing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omments3.xml" ContentType="application/vnd.openxmlformats-officedocument.spreadsheetml.comments+xml"/>
  <Override PartName="/xl/diagrams/data31.xml" ContentType="application/vnd.openxmlformats-officedocument.drawingml.diagramData+xml"/>
  <Override PartName="/xl/diagrams/layout31.xml" ContentType="application/vnd.openxmlformats-officedocument.drawingml.diagramLayout+xml"/>
  <Override PartName="/xl/diagrams/quickStyle31.xml" ContentType="application/vnd.openxmlformats-officedocument.drawingml.diagramStyle+xml"/>
  <Override PartName="/xl/diagrams/colors31.xml" ContentType="application/vnd.openxmlformats-officedocument.drawingml.diagramColors+xml"/>
  <Override PartName="/xl/diagrams/drawing31.xml" ContentType="application/vnd.ms-office.drawingml.diagramDrawing+xml"/>
  <Override PartName="/xl/diagrams/data32.xml" ContentType="application/vnd.openxmlformats-officedocument.drawingml.diagramData+xml"/>
  <Override PartName="/xl/diagrams/layout32.xml" ContentType="application/vnd.openxmlformats-officedocument.drawingml.diagramLayout+xml"/>
  <Override PartName="/xl/diagrams/quickStyle32.xml" ContentType="application/vnd.openxmlformats-officedocument.drawingml.diagramStyle+xml"/>
  <Override PartName="/xl/diagrams/colors32.xml" ContentType="application/vnd.openxmlformats-officedocument.drawingml.diagramColors+xml"/>
  <Override PartName="/xl/diagrams/drawing32.xml" ContentType="application/vnd.ms-office.drawingml.diagramDrawing+xml"/>
  <Override PartName="/xl/diagrams/data33.xml" ContentType="application/vnd.openxmlformats-officedocument.drawingml.diagramData+xml"/>
  <Override PartName="/xl/diagrams/layout33.xml" ContentType="application/vnd.openxmlformats-officedocument.drawingml.diagramLayout+xml"/>
  <Override PartName="/xl/diagrams/quickStyle33.xml" ContentType="application/vnd.openxmlformats-officedocument.drawingml.diagramStyle+xml"/>
  <Override PartName="/xl/diagrams/colors33.xml" ContentType="application/vnd.openxmlformats-officedocument.drawingml.diagramColors+xml"/>
  <Override PartName="/xl/diagrams/drawing33.xml" ContentType="application/vnd.ms-office.drawingml.diagramDrawing+xml"/>
  <Override PartName="/xl/diagrams/data34.xml" ContentType="application/vnd.openxmlformats-officedocument.drawingml.diagramData+xml"/>
  <Override PartName="/xl/diagrams/layout34.xml" ContentType="application/vnd.openxmlformats-officedocument.drawingml.diagramLayout+xml"/>
  <Override PartName="/xl/diagrams/quickStyle34.xml" ContentType="application/vnd.openxmlformats-officedocument.drawingml.diagramStyle+xml"/>
  <Override PartName="/xl/diagrams/colors34.xml" ContentType="application/vnd.openxmlformats-officedocument.drawingml.diagramColors+xml"/>
  <Override PartName="/xl/diagrams/drawing34.xml" ContentType="application/vnd.ms-office.drawingml.diagramDrawing+xml"/>
  <Override PartName="/xl/diagrams/data35.xml" ContentType="application/vnd.openxmlformats-officedocument.drawingml.diagramData+xml"/>
  <Override PartName="/xl/diagrams/layout35.xml" ContentType="application/vnd.openxmlformats-officedocument.drawingml.diagramLayout+xml"/>
  <Override PartName="/xl/diagrams/quickStyle35.xml" ContentType="application/vnd.openxmlformats-officedocument.drawingml.diagramStyle+xml"/>
  <Override PartName="/xl/diagrams/colors35.xml" ContentType="application/vnd.openxmlformats-officedocument.drawingml.diagramColors+xml"/>
  <Override PartName="/xl/diagrams/drawing35.xml" ContentType="application/vnd.ms-office.drawingml.diagramDrawing+xml"/>
  <Override PartName="/xl/diagrams/data36.xml" ContentType="application/vnd.openxmlformats-officedocument.drawingml.diagramData+xml"/>
  <Override PartName="/xl/diagrams/layout36.xml" ContentType="application/vnd.openxmlformats-officedocument.drawingml.diagramLayout+xml"/>
  <Override PartName="/xl/diagrams/quickStyle36.xml" ContentType="application/vnd.openxmlformats-officedocument.drawingml.diagramStyle+xml"/>
  <Override PartName="/xl/diagrams/colors36.xml" ContentType="application/vnd.openxmlformats-officedocument.drawingml.diagramColors+xml"/>
  <Override PartName="/xl/diagrams/drawing36.xml" ContentType="application/vnd.ms-office.drawingml.diagramDrawing+xml"/>
  <Override PartName="/xl/diagrams/data37.xml" ContentType="application/vnd.openxmlformats-officedocument.drawingml.diagramData+xml"/>
  <Override PartName="/xl/diagrams/layout37.xml" ContentType="application/vnd.openxmlformats-officedocument.drawingml.diagramLayout+xml"/>
  <Override PartName="/xl/diagrams/quickStyle37.xml" ContentType="application/vnd.openxmlformats-officedocument.drawingml.diagramStyle+xml"/>
  <Override PartName="/xl/diagrams/colors37.xml" ContentType="application/vnd.openxmlformats-officedocument.drawingml.diagramColors+xml"/>
  <Override PartName="/xl/diagrams/drawing37.xml" ContentType="application/vnd.ms-office.drawingml.diagramDrawing+xml"/>
  <Override PartName="/xl/diagrams/data38.xml" ContentType="application/vnd.openxmlformats-officedocument.drawingml.diagramData+xml"/>
  <Override PartName="/xl/diagrams/layout38.xml" ContentType="application/vnd.openxmlformats-officedocument.drawingml.diagramLayout+xml"/>
  <Override PartName="/xl/diagrams/quickStyle38.xml" ContentType="application/vnd.openxmlformats-officedocument.drawingml.diagramStyle+xml"/>
  <Override PartName="/xl/diagrams/colors38.xml" ContentType="application/vnd.openxmlformats-officedocument.drawingml.diagramColors+xml"/>
  <Override PartName="/xl/diagrams/drawing38.xml" ContentType="application/vnd.ms-office.drawingml.diagram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28.xml" ContentType="application/vnd.ms-excel.controlproperties+xml"/>
  <Override PartName="/xl/comments4.xml" ContentType="application/vnd.openxmlformats-officedocument.spreadsheetml.comments+xml"/>
  <Override PartName="/xl/diagrams/data39.xml" ContentType="application/vnd.openxmlformats-officedocument.drawingml.diagramData+xml"/>
  <Override PartName="/xl/diagrams/layout39.xml" ContentType="application/vnd.openxmlformats-officedocument.drawingml.diagramLayout+xml"/>
  <Override PartName="/xl/diagrams/quickStyle39.xml" ContentType="application/vnd.openxmlformats-officedocument.drawingml.diagramStyle+xml"/>
  <Override PartName="/xl/diagrams/colors39.xml" ContentType="application/vnd.openxmlformats-officedocument.drawingml.diagramColors+xml"/>
  <Override PartName="/xl/diagrams/drawing39.xml" ContentType="application/vnd.ms-office.drawingml.diagramDrawing+xml"/>
  <Override PartName="/xl/diagrams/data40.xml" ContentType="application/vnd.openxmlformats-officedocument.drawingml.diagramData+xml"/>
  <Override PartName="/xl/diagrams/layout40.xml" ContentType="application/vnd.openxmlformats-officedocument.drawingml.diagramLayout+xml"/>
  <Override PartName="/xl/diagrams/quickStyle40.xml" ContentType="application/vnd.openxmlformats-officedocument.drawingml.diagramStyle+xml"/>
  <Override PartName="/xl/diagrams/colors40.xml" ContentType="application/vnd.openxmlformats-officedocument.drawingml.diagramColors+xml"/>
  <Override PartName="/xl/diagrams/drawing40.xml" ContentType="application/vnd.ms-office.drawingml.diagramDrawing+xml"/>
  <Override PartName="/xl/diagrams/data41.xml" ContentType="application/vnd.openxmlformats-officedocument.drawingml.diagramData+xml"/>
  <Override PartName="/xl/diagrams/layout41.xml" ContentType="application/vnd.openxmlformats-officedocument.drawingml.diagramLayout+xml"/>
  <Override PartName="/xl/diagrams/quickStyle41.xml" ContentType="application/vnd.openxmlformats-officedocument.drawingml.diagramStyle+xml"/>
  <Override PartName="/xl/diagrams/colors41.xml" ContentType="application/vnd.openxmlformats-officedocument.drawingml.diagramColors+xml"/>
  <Override PartName="/xl/diagrams/drawing41.xml" ContentType="application/vnd.ms-office.drawingml.diagram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gop07\Desktop\"/>
    </mc:Choice>
  </mc:AlternateContent>
  <xr:revisionPtr revIDLastSave="0" documentId="13_ncr:1_{81F9D372-A6DE-478A-A4E3-8D9495282C3A}" xr6:coauthVersionLast="47" xr6:coauthVersionMax="47" xr10:uidLastSave="{00000000-0000-0000-0000-000000000000}"/>
  <bookViews>
    <workbookView xWindow="-108" yWindow="-108" windowWidth="23256" windowHeight="12576" tabRatio="710" firstSheet="7" activeTab="7" xr2:uid="{00000000-000D-0000-FFFF-FFFF00000000}"/>
  </bookViews>
  <sheets>
    <sheet name="Carta da equipe" sheetId="9" r:id="rId1"/>
    <sheet name="Capa" sheetId="8" r:id="rId2"/>
    <sheet name="Objetivos" sheetId="10" r:id="rId3"/>
    <sheet name="Caracterização das partículas" sheetId="11" r:id="rId4"/>
    <sheet name="umidade inicial e final" sheetId="12" r:id="rId5"/>
    <sheet name="Massa real" sheetId="14" r:id="rId6"/>
    <sheet name="4- Teste de proveta" sheetId="4" state="hidden" r:id="rId7"/>
    <sheet name="1-Picnometria líquida " sheetId="1" r:id="rId8"/>
    <sheet name="Peneiramento" sheetId="15" r:id="rId9"/>
    <sheet name="Bulk e porosidade" sheetId="24" r:id="rId10"/>
    <sheet name="Paquimetria" sheetId="16" r:id="rId11"/>
    <sheet name="fluidodinâmica" sheetId="17" r:id="rId12"/>
    <sheet name="Ensaio de secagem" sheetId="19" r:id="rId13"/>
    <sheet name="5-Ensaio de umidade" sheetId="6" state="hidden" r:id="rId14"/>
    <sheet name="Umidades inicial e final" sheetId="13" r:id="rId15"/>
    <sheet name="Compilado" sheetId="25" r:id="rId16"/>
    <sheet name="Objetivos (2)" sheetId="22" r:id="rId17"/>
    <sheet name="REFERÊNCIAS" sheetId="23" r:id="rId18"/>
    <sheet name="7-Monitoramento das temperatura" sheetId="7" state="hidden" r:id="rId19"/>
    <sheet name="6-Branco e leito com massa" sheetId="5" state="hidden" r:id="rId20"/>
    <sheet name="2-Paquimetria" sheetId="2" state="hidden" r:id="rId21"/>
    <sheet name="3-Ensaio de peneiramento" sheetId="3" state="hidden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A20" i="6" l="1"/>
  <c r="BC24" i="6" s="1"/>
  <c r="BE24" i="6" s="1"/>
  <c r="BA19" i="6"/>
  <c r="BB24" i="6" s="1"/>
  <c r="BD24" i="6"/>
  <c r="AU6" i="6"/>
  <c r="AO8" i="6"/>
  <c r="H61" i="19" s="1"/>
  <c r="AO9" i="6"/>
  <c r="AO10" i="6"/>
  <c r="AO11" i="6"/>
  <c r="AO12" i="6"/>
  <c r="AO13" i="6"/>
  <c r="AO14" i="6"/>
  <c r="AO15" i="6"/>
  <c r="AO7" i="6"/>
  <c r="H60" i="19" s="1"/>
  <c r="AT5" i="6"/>
  <c r="AU9" i="6" s="1"/>
  <c r="AV9" i="6" s="1"/>
  <c r="AS5" i="6"/>
  <c r="H14" i="24"/>
  <c r="G14" i="24"/>
  <c r="H5" i="1"/>
  <c r="D7" i="13"/>
  <c r="E7" i="13"/>
  <c r="F7" i="13"/>
  <c r="G7" i="13"/>
  <c r="H7" i="13"/>
  <c r="D8" i="13"/>
  <c r="E8" i="13"/>
  <c r="F8" i="13"/>
  <c r="G8" i="13"/>
  <c r="H8" i="13"/>
  <c r="D9" i="13"/>
  <c r="E9" i="13"/>
  <c r="F9" i="13"/>
  <c r="G9" i="13"/>
  <c r="H9" i="13"/>
  <c r="D10" i="13"/>
  <c r="E10" i="13"/>
  <c r="F10" i="13"/>
  <c r="G10" i="13"/>
  <c r="H10" i="13"/>
  <c r="C8" i="13"/>
  <c r="C9" i="13"/>
  <c r="C10" i="13"/>
  <c r="C7" i="13"/>
  <c r="H59" i="19"/>
  <c r="H58" i="19"/>
  <c r="F40" i="19"/>
  <c r="G40" i="19"/>
  <c r="H40" i="19"/>
  <c r="F41" i="19"/>
  <c r="G41" i="19"/>
  <c r="H41" i="19"/>
  <c r="E41" i="19"/>
  <c r="E40" i="19"/>
  <c r="C3" i="19"/>
  <c r="F3" i="19"/>
  <c r="C4" i="19"/>
  <c r="F4" i="19"/>
  <c r="C5" i="19"/>
  <c r="F5" i="19"/>
  <c r="B4" i="19"/>
  <c r="B5" i="19"/>
  <c r="B3" i="19"/>
  <c r="AT3" i="6"/>
  <c r="AT2" i="6"/>
  <c r="AV2" i="6" s="1"/>
  <c r="AR3" i="6"/>
  <c r="AR2" i="6"/>
  <c r="AQ5" i="6"/>
  <c r="J58" i="19" s="1"/>
  <c r="AQ6" i="6"/>
  <c r="J59" i="19" s="1"/>
  <c r="AQ7" i="6"/>
  <c r="J60" i="19" s="1"/>
  <c r="AQ8" i="6"/>
  <c r="J61" i="19" s="1"/>
  <c r="AQ9" i="6"/>
  <c r="AQ10" i="6"/>
  <c r="AQ11" i="6"/>
  <c r="AQ12" i="6"/>
  <c r="AQ13" i="6"/>
  <c r="AQ14" i="6"/>
  <c r="AP10" i="6"/>
  <c r="AN34" i="6"/>
  <c r="AU15" i="6" l="1"/>
  <c r="AU10" i="6"/>
  <c r="AU11" i="6"/>
  <c r="AR10" i="6"/>
  <c r="AU14" i="6"/>
  <c r="AU7" i="6"/>
  <c r="AU13" i="6"/>
  <c r="AU8" i="6"/>
  <c r="AU12" i="6"/>
  <c r="AU5" i="6"/>
  <c r="H66" i="19" s="1"/>
  <c r="BA21" i="6"/>
  <c r="H30" i="19" s="1"/>
  <c r="AO34" i="6"/>
  <c r="AV10" i="6"/>
  <c r="W37" i="5"/>
  <c r="I77" i="17" s="1"/>
  <c r="J53" i="17"/>
  <c r="J54" i="17"/>
  <c r="J55" i="17"/>
  <c r="H54" i="17"/>
  <c r="H55" i="17"/>
  <c r="H53" i="17"/>
  <c r="J32" i="17"/>
  <c r="J33" i="17"/>
  <c r="J34" i="17"/>
  <c r="H33" i="17"/>
  <c r="H34" i="17"/>
  <c r="H32" i="17"/>
  <c r="G13" i="17"/>
  <c r="I13" i="17"/>
  <c r="I12" i="17"/>
  <c r="G12" i="17"/>
  <c r="M7" i="5"/>
  <c r="S11" i="5"/>
  <c r="G5" i="2"/>
  <c r="F5" i="2"/>
  <c r="H5" i="2" s="1"/>
  <c r="D22" i="16"/>
  <c r="E22" i="16"/>
  <c r="F22" i="16"/>
  <c r="D23" i="16"/>
  <c r="E23" i="16"/>
  <c r="F23" i="16"/>
  <c r="D24" i="16"/>
  <c r="E24" i="16"/>
  <c r="F24" i="16"/>
  <c r="D25" i="16"/>
  <c r="E25" i="16"/>
  <c r="F25" i="16"/>
  <c r="C23" i="16"/>
  <c r="C24" i="16"/>
  <c r="C25" i="16"/>
  <c r="C22" i="16"/>
  <c r="I4" i="3"/>
  <c r="D19" i="15"/>
  <c r="D20" i="15"/>
  <c r="C20" i="15"/>
  <c r="C19" i="15"/>
  <c r="D13" i="15"/>
  <c r="D14" i="15"/>
  <c r="D15" i="15"/>
  <c r="C14" i="15"/>
  <c r="C15" i="15"/>
  <c r="C13" i="15"/>
  <c r="E14" i="15"/>
  <c r="F14" i="15"/>
  <c r="E15" i="15"/>
  <c r="F15" i="15"/>
  <c r="E13" i="15"/>
  <c r="F13" i="15"/>
  <c r="F11" i="1"/>
  <c r="D14" i="14"/>
  <c r="D5" i="1"/>
  <c r="C5" i="1"/>
  <c r="J29" i="12"/>
  <c r="E29" i="12"/>
  <c r="D29" i="12"/>
  <c r="J11" i="12"/>
  <c r="V42" i="5" l="1"/>
  <c r="AQ29" i="6"/>
  <c r="AQ28" i="6"/>
  <c r="I40" i="19" s="1"/>
  <c r="J12" i="17"/>
  <c r="AQ30" i="6"/>
  <c r="E5" i="1"/>
  <c r="F5" i="1"/>
  <c r="E19" i="15"/>
  <c r="F86" i="6"/>
  <c r="E89" i="6" s="1"/>
  <c r="D86" i="6"/>
  <c r="D88" i="6" s="1"/>
  <c r="F78" i="6"/>
  <c r="E80" i="6" s="1"/>
  <c r="D78" i="6"/>
  <c r="D80" i="6" s="1"/>
  <c r="F70" i="6"/>
  <c r="E73" i="6" s="1"/>
  <c r="D70" i="6"/>
  <c r="D72" i="6" s="1"/>
  <c r="F62" i="6"/>
  <c r="E64" i="6" s="1"/>
  <c r="D62" i="6"/>
  <c r="D64" i="6" s="1"/>
  <c r="F54" i="6"/>
  <c r="E57" i="6" s="1"/>
  <c r="D54" i="6"/>
  <c r="D56" i="6" s="1"/>
  <c r="F46" i="6"/>
  <c r="E48" i="6" s="1"/>
  <c r="D46" i="6"/>
  <c r="M19" i="6" s="1"/>
  <c r="F38" i="6"/>
  <c r="E41" i="6" s="1"/>
  <c r="D38" i="6"/>
  <c r="D40" i="6" s="1"/>
  <c r="E33" i="6"/>
  <c r="D33" i="6"/>
  <c r="H32" i="6" s="1"/>
  <c r="N29" i="6"/>
  <c r="L29" i="6"/>
  <c r="E32" i="6"/>
  <c r="D32" i="6"/>
  <c r="N28" i="6"/>
  <c r="L28" i="6"/>
  <c r="AP15" i="6" s="1"/>
  <c r="L27" i="6"/>
  <c r="AP14" i="6" s="1"/>
  <c r="AR14" i="6" s="1"/>
  <c r="L26" i="6"/>
  <c r="M25" i="6"/>
  <c r="L25" i="6"/>
  <c r="L24" i="6"/>
  <c r="L23" i="6"/>
  <c r="L22" i="6"/>
  <c r="L21" i="6"/>
  <c r="F22" i="6"/>
  <c r="D22" i="6"/>
  <c r="D25" i="6" s="1"/>
  <c r="L18" i="6"/>
  <c r="AP9" i="6" s="1"/>
  <c r="AR9" i="6" s="1"/>
  <c r="M17" i="6"/>
  <c r="P17" i="6" s="1"/>
  <c r="L17" i="6"/>
  <c r="M16" i="6"/>
  <c r="L16" i="6"/>
  <c r="L15" i="6"/>
  <c r="AP7" i="6" s="1"/>
  <c r="L14" i="6"/>
  <c r="F14" i="6"/>
  <c r="E17" i="6" s="1"/>
  <c r="D14" i="6"/>
  <c r="D17" i="6" s="1"/>
  <c r="L13" i="6"/>
  <c r="L12" i="6"/>
  <c r="D4" i="19" s="1"/>
  <c r="L11" i="6"/>
  <c r="F6" i="6"/>
  <c r="E8" i="6" s="1"/>
  <c r="D6" i="6"/>
  <c r="D8" i="6" s="1"/>
  <c r="H7" i="6" s="1"/>
  <c r="G79" i="5"/>
  <c r="E79" i="5"/>
  <c r="G78" i="5"/>
  <c r="E78" i="5"/>
  <c r="G77" i="5"/>
  <c r="E77" i="5"/>
  <c r="G76" i="5"/>
  <c r="E76" i="5"/>
  <c r="G75" i="5"/>
  <c r="E75" i="5"/>
  <c r="G74" i="5"/>
  <c r="E74" i="5"/>
  <c r="G73" i="5"/>
  <c r="E73" i="5"/>
  <c r="G72" i="5"/>
  <c r="E72" i="5"/>
  <c r="G71" i="5"/>
  <c r="E71" i="5"/>
  <c r="G70" i="5"/>
  <c r="E70" i="5"/>
  <c r="G69" i="5"/>
  <c r="E69" i="5"/>
  <c r="G68" i="5"/>
  <c r="E68" i="5"/>
  <c r="G67" i="5"/>
  <c r="E67" i="5"/>
  <c r="G66" i="5"/>
  <c r="E66" i="5"/>
  <c r="G65" i="5"/>
  <c r="K55" i="17" s="1"/>
  <c r="E65" i="5"/>
  <c r="I55" i="17" s="1"/>
  <c r="G64" i="5"/>
  <c r="K54" i="17" s="1"/>
  <c r="E64" i="5"/>
  <c r="I54" i="17" s="1"/>
  <c r="G63" i="5"/>
  <c r="K53" i="17" s="1"/>
  <c r="E63" i="5"/>
  <c r="I53" i="17" s="1"/>
  <c r="G62" i="5"/>
  <c r="E62" i="5"/>
  <c r="G61" i="5"/>
  <c r="E61" i="5"/>
  <c r="G60" i="5"/>
  <c r="E60" i="5"/>
  <c r="G59" i="5"/>
  <c r="E59" i="5"/>
  <c r="G58" i="5"/>
  <c r="E58" i="5"/>
  <c r="G57" i="5"/>
  <c r="E57" i="5"/>
  <c r="G56" i="5"/>
  <c r="E56" i="5"/>
  <c r="G55" i="5"/>
  <c r="E55" i="5"/>
  <c r="G54" i="5"/>
  <c r="E54" i="5"/>
  <c r="G53" i="5"/>
  <c r="E53" i="5"/>
  <c r="G52" i="5"/>
  <c r="E52" i="5"/>
  <c r="G51" i="5"/>
  <c r="E51" i="5"/>
  <c r="G50" i="5"/>
  <c r="E50" i="5"/>
  <c r="G49" i="5"/>
  <c r="E49" i="5"/>
  <c r="G48" i="5"/>
  <c r="E48" i="5"/>
  <c r="G47" i="5"/>
  <c r="E47" i="5"/>
  <c r="G46" i="5"/>
  <c r="E46" i="5"/>
  <c r="G45" i="5"/>
  <c r="E45" i="5"/>
  <c r="G44" i="5"/>
  <c r="E44" i="5"/>
  <c r="G43" i="5"/>
  <c r="E43" i="5"/>
  <c r="G42" i="5"/>
  <c r="E42" i="5"/>
  <c r="G41" i="5"/>
  <c r="E41" i="5"/>
  <c r="G40" i="5"/>
  <c r="E40" i="5"/>
  <c r="G39" i="5"/>
  <c r="K34" i="17" s="1"/>
  <c r="E39" i="5"/>
  <c r="I34" i="17" s="1"/>
  <c r="G38" i="5"/>
  <c r="K33" i="17" s="1"/>
  <c r="E38" i="5"/>
  <c r="I33" i="17" s="1"/>
  <c r="G37" i="5"/>
  <c r="K32" i="17" s="1"/>
  <c r="E37" i="5"/>
  <c r="I32" i="17" s="1"/>
  <c r="G36" i="5"/>
  <c r="E36" i="5"/>
  <c r="M15" i="5"/>
  <c r="K15" i="5"/>
  <c r="M14" i="5"/>
  <c r="K14" i="5"/>
  <c r="M13" i="5"/>
  <c r="K13" i="5"/>
  <c r="M12" i="5"/>
  <c r="K12" i="5"/>
  <c r="M11" i="5"/>
  <c r="K11" i="5"/>
  <c r="M10" i="5"/>
  <c r="K10" i="5"/>
  <c r="M9" i="5"/>
  <c r="K9" i="5"/>
  <c r="M8" i="5"/>
  <c r="K8" i="5"/>
  <c r="H13" i="17" s="1"/>
  <c r="K7" i="5"/>
  <c r="S10" i="5"/>
  <c r="S12" i="5" s="1"/>
  <c r="S6" i="5"/>
  <c r="E6" i="4"/>
  <c r="E5" i="4"/>
  <c r="E4" i="4"/>
  <c r="I8" i="3"/>
  <c r="I7" i="3"/>
  <c r="F7" i="3"/>
  <c r="I6" i="3"/>
  <c r="F6" i="3"/>
  <c r="I5" i="3"/>
  <c r="E20" i="15" s="1"/>
  <c r="F5" i="3"/>
  <c r="F4" i="3"/>
  <c r="G14" i="2"/>
  <c r="G13" i="2"/>
  <c r="G12" i="2"/>
  <c r="G11" i="2"/>
  <c r="I22" i="16" s="1"/>
  <c r="G10" i="2"/>
  <c r="G9" i="2"/>
  <c r="G8" i="2"/>
  <c r="I25" i="16" s="1"/>
  <c r="G7" i="2"/>
  <c r="G6" i="2"/>
  <c r="I23" i="16" s="1"/>
  <c r="F14" i="2"/>
  <c r="H14" i="2" s="1"/>
  <c r="J14" i="2" s="1"/>
  <c r="F13" i="2"/>
  <c r="H13" i="2" s="1"/>
  <c r="F12" i="2"/>
  <c r="H12" i="2" s="1"/>
  <c r="J12" i="2" s="1"/>
  <c r="F11" i="2"/>
  <c r="H11" i="2" s="1"/>
  <c r="J22" i="16" s="1"/>
  <c r="F10" i="2"/>
  <c r="H10" i="2" s="1"/>
  <c r="F9" i="2"/>
  <c r="H9" i="2" s="1"/>
  <c r="F8" i="2"/>
  <c r="F7" i="2"/>
  <c r="F6" i="2"/>
  <c r="F12" i="1"/>
  <c r="I29" i="14" s="1"/>
  <c r="E12" i="1"/>
  <c r="D12" i="1"/>
  <c r="E11" i="1"/>
  <c r="D11" i="1"/>
  <c r="G29" i="14" s="1"/>
  <c r="D6" i="1"/>
  <c r="H19" i="14" s="1"/>
  <c r="C6" i="1"/>
  <c r="G19" i="14" s="1"/>
  <c r="H23" i="16" l="1"/>
  <c r="H12" i="17"/>
  <c r="H22" i="16"/>
  <c r="H25" i="16"/>
  <c r="J13" i="17"/>
  <c r="M27" i="6"/>
  <c r="I24" i="16"/>
  <c r="F4" i="4"/>
  <c r="J14" i="24" s="1"/>
  <c r="I14" i="24"/>
  <c r="J10" i="2"/>
  <c r="M23" i="6"/>
  <c r="O19" i="6"/>
  <c r="P19" i="6"/>
  <c r="P16" i="6"/>
  <c r="AP12" i="6"/>
  <c r="AR12" i="6" s="1"/>
  <c r="P25" i="6"/>
  <c r="P27" i="6"/>
  <c r="R29" i="6" s="1"/>
  <c r="AZ14" i="6" s="1"/>
  <c r="P23" i="6"/>
  <c r="M29" i="6"/>
  <c r="P29" i="6" s="1"/>
  <c r="D13" i="17"/>
  <c r="H67" i="19"/>
  <c r="N7" i="5"/>
  <c r="AR7" i="6"/>
  <c r="I60" i="19"/>
  <c r="I36" i="5"/>
  <c r="K36" i="5" s="1"/>
  <c r="H36" i="5"/>
  <c r="J36" i="5" s="1"/>
  <c r="AV14" i="6"/>
  <c r="H69" i="19"/>
  <c r="G15" i="2"/>
  <c r="I41" i="19"/>
  <c r="AQ34" i="6"/>
  <c r="G12" i="1"/>
  <c r="AP11" i="6"/>
  <c r="AR11" i="6" s="1"/>
  <c r="E49" i="6"/>
  <c r="D9" i="6"/>
  <c r="H16" i="6"/>
  <c r="M20" i="6"/>
  <c r="P20" i="6" s="1"/>
  <c r="D41" i="6"/>
  <c r="H40" i="6" s="1"/>
  <c r="O25" i="6"/>
  <c r="D3" i="19"/>
  <c r="AP5" i="6"/>
  <c r="AP6" i="6"/>
  <c r="D5" i="19"/>
  <c r="O27" i="6"/>
  <c r="Q29" i="6" s="1"/>
  <c r="AY14" i="6" s="1"/>
  <c r="AP8" i="6"/>
  <c r="O17" i="6"/>
  <c r="H5" i="6"/>
  <c r="M11" i="6"/>
  <c r="P11" i="6" s="1"/>
  <c r="AP13" i="6"/>
  <c r="AR13" i="6" s="1"/>
  <c r="AQ15" i="6"/>
  <c r="AR15" i="6" s="1"/>
  <c r="O29" i="6"/>
  <c r="D73" i="6"/>
  <c r="H72" i="6" s="1"/>
  <c r="E6" i="1"/>
  <c r="H12" i="1"/>
  <c r="H6" i="2"/>
  <c r="F6" i="4"/>
  <c r="M12" i="6"/>
  <c r="M15" i="6"/>
  <c r="P15" i="6" s="1"/>
  <c r="H30" i="6"/>
  <c r="E65" i="6"/>
  <c r="H8" i="2"/>
  <c r="G11" i="1"/>
  <c r="H29" i="14"/>
  <c r="H7" i="2"/>
  <c r="J24" i="16" s="1"/>
  <c r="H24" i="16"/>
  <c r="L7" i="2"/>
  <c r="I60" i="5"/>
  <c r="O7" i="5"/>
  <c r="H14" i="6"/>
  <c r="M21" i="6"/>
  <c r="P21" i="6" s="1"/>
  <c r="H31" i="6"/>
  <c r="D57" i="6"/>
  <c r="H54" i="6" s="1"/>
  <c r="F5" i="4"/>
  <c r="M24" i="6"/>
  <c r="P24" i="6" s="1"/>
  <c r="M28" i="6"/>
  <c r="E81" i="6"/>
  <c r="I9" i="3"/>
  <c r="J4" i="3" s="1"/>
  <c r="N11" i="5"/>
  <c r="H37" i="5"/>
  <c r="H41" i="5"/>
  <c r="J41" i="5" s="1"/>
  <c r="H45" i="5"/>
  <c r="J45" i="5" s="1"/>
  <c r="H51" i="5"/>
  <c r="J51" i="5" s="1"/>
  <c r="H69" i="5"/>
  <c r="J69" i="5" s="1"/>
  <c r="N15" i="5"/>
  <c r="H39" i="5"/>
  <c r="H43" i="5"/>
  <c r="J43" i="5" s="1"/>
  <c r="H47" i="5"/>
  <c r="J47" i="5" s="1"/>
  <c r="H55" i="5"/>
  <c r="J55" i="5" s="1"/>
  <c r="H59" i="5"/>
  <c r="J59" i="5" s="1"/>
  <c r="H63" i="5"/>
  <c r="H65" i="5"/>
  <c r="H67" i="5"/>
  <c r="J67" i="5" s="1"/>
  <c r="H71" i="5"/>
  <c r="J71" i="5" s="1"/>
  <c r="H73" i="5"/>
  <c r="J73" i="5" s="1"/>
  <c r="H75" i="5"/>
  <c r="J75" i="5" s="1"/>
  <c r="H77" i="5"/>
  <c r="J77" i="5" s="1"/>
  <c r="H79" i="5"/>
  <c r="J79" i="5" s="1"/>
  <c r="I11" i="2"/>
  <c r="J11" i="2"/>
  <c r="N9" i="5"/>
  <c r="N13" i="5"/>
  <c r="L9" i="2"/>
  <c r="J5" i="2"/>
  <c r="L22" i="16" s="1"/>
  <c r="I5" i="2"/>
  <c r="J13" i="2"/>
  <c r="I13" i="2"/>
  <c r="H61" i="5"/>
  <c r="J61" i="5" s="1"/>
  <c r="H57" i="5"/>
  <c r="J57" i="5" s="1"/>
  <c r="H53" i="5"/>
  <c r="J53" i="5" s="1"/>
  <c r="H49" i="5"/>
  <c r="J49" i="5" s="1"/>
  <c r="H46" i="5"/>
  <c r="J46" i="5" s="1"/>
  <c r="I39" i="17" s="1"/>
  <c r="H44" i="5"/>
  <c r="J44" i="5" s="1"/>
  <c r="H42" i="5"/>
  <c r="J42" i="5" s="1"/>
  <c r="H40" i="5"/>
  <c r="J40" i="5" s="1"/>
  <c r="H38" i="5"/>
  <c r="N12" i="5"/>
  <c r="N8" i="5"/>
  <c r="N10" i="5"/>
  <c r="N14" i="5"/>
  <c r="J9" i="2"/>
  <c r="I9" i="2"/>
  <c r="L6" i="2"/>
  <c r="O10" i="5"/>
  <c r="O14" i="5"/>
  <c r="I37" i="5"/>
  <c r="I39" i="5"/>
  <c r="I41" i="5"/>
  <c r="I43" i="5"/>
  <c r="I45" i="5"/>
  <c r="I47" i="5"/>
  <c r="I48" i="5"/>
  <c r="H41" i="17" s="1"/>
  <c r="I51" i="5"/>
  <c r="I52" i="5"/>
  <c r="I55" i="5"/>
  <c r="K55" i="5" s="1"/>
  <c r="I56" i="5"/>
  <c r="I59" i="5"/>
  <c r="H11" i="1"/>
  <c r="I8" i="2"/>
  <c r="K25" i="16" s="1"/>
  <c r="I12" i="2"/>
  <c r="I79" i="5"/>
  <c r="I77" i="5"/>
  <c r="I75" i="5"/>
  <c r="I73" i="5"/>
  <c r="I71" i="5"/>
  <c r="I69" i="5"/>
  <c r="I67" i="5"/>
  <c r="K67" i="5" s="1"/>
  <c r="I65" i="5"/>
  <c r="H62" i="17" s="1"/>
  <c r="I63" i="5"/>
  <c r="O11" i="5"/>
  <c r="O15" i="5"/>
  <c r="H50" i="5"/>
  <c r="J50" i="5" s="1"/>
  <c r="H54" i="5"/>
  <c r="J54" i="5" s="1"/>
  <c r="H58" i="5"/>
  <c r="J58" i="5" s="1"/>
  <c r="H62" i="5"/>
  <c r="J62" i="5" s="1"/>
  <c r="H64" i="5"/>
  <c r="H66" i="5"/>
  <c r="J66" i="5" s="1"/>
  <c r="I63" i="17" s="1"/>
  <c r="H68" i="5"/>
  <c r="J68" i="5" s="1"/>
  <c r="H70" i="5"/>
  <c r="J70" i="5" s="1"/>
  <c r="H72" i="5"/>
  <c r="J72" i="5" s="1"/>
  <c r="H74" i="5"/>
  <c r="J74" i="5" s="1"/>
  <c r="H76" i="5"/>
  <c r="J76" i="5" s="1"/>
  <c r="H78" i="5"/>
  <c r="J78" i="5" s="1"/>
  <c r="O23" i="6"/>
  <c r="T29" i="6"/>
  <c r="H63" i="6"/>
  <c r="H61" i="6"/>
  <c r="O8" i="5"/>
  <c r="L13" i="17" s="1"/>
  <c r="O12" i="5"/>
  <c r="I38" i="5"/>
  <c r="I40" i="5"/>
  <c r="K40" i="5" s="1"/>
  <c r="I42" i="5"/>
  <c r="I44" i="5"/>
  <c r="I46" i="5"/>
  <c r="I49" i="5"/>
  <c r="I50" i="5"/>
  <c r="I53" i="5"/>
  <c r="I54" i="5"/>
  <c r="I57" i="5"/>
  <c r="K57" i="5" s="1"/>
  <c r="I58" i="5"/>
  <c r="I61" i="5"/>
  <c r="I62" i="5"/>
  <c r="I64" i="5"/>
  <c r="I66" i="5"/>
  <c r="H63" i="17" s="1"/>
  <c r="I68" i="5"/>
  <c r="I70" i="5"/>
  <c r="I72" i="5"/>
  <c r="I74" i="5"/>
  <c r="I76" i="5"/>
  <c r="I78" i="5"/>
  <c r="R17" i="6"/>
  <c r="AZ8" i="6" s="1"/>
  <c r="O16" i="6"/>
  <c r="E25" i="6"/>
  <c r="H24" i="6" s="1"/>
  <c r="E24" i="6"/>
  <c r="I6" i="2"/>
  <c r="K23" i="16" s="1"/>
  <c r="I10" i="2"/>
  <c r="I14" i="2"/>
  <c r="O9" i="5"/>
  <c r="O13" i="5"/>
  <c r="H48" i="5"/>
  <c r="J48" i="5" s="1"/>
  <c r="H52" i="5"/>
  <c r="J52" i="5" s="1"/>
  <c r="H56" i="5"/>
  <c r="J56" i="5" s="1"/>
  <c r="H60" i="5"/>
  <c r="J60" i="5" s="1"/>
  <c r="H79" i="6"/>
  <c r="H77" i="6"/>
  <c r="E40" i="6"/>
  <c r="H37" i="6" s="1"/>
  <c r="D49" i="6"/>
  <c r="E56" i="6"/>
  <c r="H55" i="6" s="1"/>
  <c r="D65" i="6"/>
  <c r="E72" i="6"/>
  <c r="H69" i="6" s="1"/>
  <c r="D81" i="6"/>
  <c r="E88" i="6"/>
  <c r="H87" i="6" s="1"/>
  <c r="D48" i="6"/>
  <c r="E9" i="6"/>
  <c r="H8" i="6" s="1"/>
  <c r="M13" i="6"/>
  <c r="D16" i="6"/>
  <c r="M18" i="6"/>
  <c r="P18" i="6" s="1"/>
  <c r="D24" i="6"/>
  <c r="M22" i="6"/>
  <c r="P22" i="6" s="1"/>
  <c r="M26" i="6"/>
  <c r="P26" i="6" s="1"/>
  <c r="H29" i="6"/>
  <c r="D89" i="6"/>
  <c r="M14" i="6"/>
  <c r="P14" i="6" s="1"/>
  <c r="E16" i="6"/>
  <c r="K78" i="5" l="1"/>
  <c r="K62" i="5"/>
  <c r="K13" i="17"/>
  <c r="K12" i="17"/>
  <c r="L12" i="17"/>
  <c r="F6" i="1"/>
  <c r="J19" i="14" s="1"/>
  <c r="I19" i="14"/>
  <c r="L15" i="16"/>
  <c r="K70" i="5"/>
  <c r="K54" i="5"/>
  <c r="K22" i="16"/>
  <c r="J29" i="14"/>
  <c r="E5" i="19"/>
  <c r="P13" i="6"/>
  <c r="O21" i="6"/>
  <c r="E4" i="19"/>
  <c r="P12" i="6"/>
  <c r="O28" i="6"/>
  <c r="Q31" i="6" s="1"/>
  <c r="U11" i="6" s="1"/>
  <c r="P28" i="6"/>
  <c r="H85" i="6"/>
  <c r="AR5" i="6"/>
  <c r="I58" i="19"/>
  <c r="AV12" i="6"/>
  <c r="K75" i="5"/>
  <c r="K69" i="5"/>
  <c r="I12" i="1"/>
  <c r="L29" i="14" s="1"/>
  <c r="K29" i="14"/>
  <c r="AV15" i="6"/>
  <c r="I70" i="19" s="1"/>
  <c r="H70" i="19"/>
  <c r="AR6" i="6"/>
  <c r="I59" i="19"/>
  <c r="AV11" i="6"/>
  <c r="K60" i="19"/>
  <c r="AV7" i="6"/>
  <c r="R31" i="6"/>
  <c r="AZ15" i="6" s="1"/>
  <c r="K60" i="5"/>
  <c r="K51" i="5"/>
  <c r="K43" i="5"/>
  <c r="AV13" i="6"/>
  <c r="H68" i="19"/>
  <c r="AR8" i="6"/>
  <c r="I61" i="19"/>
  <c r="H38" i="6"/>
  <c r="O20" i="6"/>
  <c r="Q21" i="6" s="1"/>
  <c r="AY10" i="6" s="1"/>
  <c r="H56" i="6"/>
  <c r="E3" i="19"/>
  <c r="H70" i="6"/>
  <c r="O11" i="6"/>
  <c r="G3" i="19" s="1"/>
  <c r="AY15" i="6"/>
  <c r="J39" i="5"/>
  <c r="I42" i="17" s="1"/>
  <c r="L34" i="17"/>
  <c r="L4" i="3"/>
  <c r="F19" i="15"/>
  <c r="K4" i="3"/>
  <c r="G19" i="15" s="1"/>
  <c r="H53" i="6"/>
  <c r="K42" i="5"/>
  <c r="O15" i="6"/>
  <c r="Q15" i="6" s="1"/>
  <c r="AY7" i="6" s="1"/>
  <c r="C10" i="19" s="1"/>
  <c r="K47" i="5"/>
  <c r="J40" i="17" s="1"/>
  <c r="H40" i="17"/>
  <c r="K39" i="5"/>
  <c r="J7" i="2"/>
  <c r="L24" i="16" s="1"/>
  <c r="J7" i="3"/>
  <c r="K7" i="3" s="1"/>
  <c r="H4" i="19"/>
  <c r="O12" i="6"/>
  <c r="J12" i="1"/>
  <c r="H39" i="6"/>
  <c r="H6" i="6"/>
  <c r="K72" i="5"/>
  <c r="I11" i="1"/>
  <c r="J38" i="5"/>
  <c r="K38" i="5" s="1"/>
  <c r="L33" i="17"/>
  <c r="L8" i="2"/>
  <c r="I7" i="2"/>
  <c r="K24" i="16" s="1"/>
  <c r="J5" i="3"/>
  <c r="J65" i="5"/>
  <c r="I62" i="17" s="1"/>
  <c r="L55" i="17"/>
  <c r="J37" i="5"/>
  <c r="K37" i="5" s="1"/>
  <c r="L32" i="17"/>
  <c r="F8" i="4"/>
  <c r="J64" i="5"/>
  <c r="I61" i="17" s="1"/>
  <c r="L54" i="17"/>
  <c r="K64" i="5"/>
  <c r="J61" i="17" s="1"/>
  <c r="H61" i="17"/>
  <c r="K49" i="5"/>
  <c r="J42" i="17" s="1"/>
  <c r="H42" i="17"/>
  <c r="K46" i="5"/>
  <c r="J39" i="17" s="1"/>
  <c r="H39" i="17"/>
  <c r="H60" i="17"/>
  <c r="K71" i="5"/>
  <c r="K79" i="5"/>
  <c r="H71" i="6"/>
  <c r="K59" i="5"/>
  <c r="J6" i="3"/>
  <c r="K6" i="3" s="1"/>
  <c r="J63" i="5"/>
  <c r="I60" i="17" s="1"/>
  <c r="L53" i="17"/>
  <c r="O24" i="6"/>
  <c r="Q25" i="6" s="1"/>
  <c r="AY12" i="6" s="1"/>
  <c r="R25" i="6"/>
  <c r="AZ12" i="6" s="1"/>
  <c r="J8" i="2"/>
  <c r="L25" i="16" s="1"/>
  <c r="J25" i="16"/>
  <c r="J6" i="2"/>
  <c r="L23" i="16" s="1"/>
  <c r="J23" i="16"/>
  <c r="F7" i="4"/>
  <c r="K44" i="5"/>
  <c r="K77" i="5"/>
  <c r="K45" i="5"/>
  <c r="K74" i="5"/>
  <c r="K66" i="5"/>
  <c r="J63" i="17" s="1"/>
  <c r="K73" i="5"/>
  <c r="K41" i="5"/>
  <c r="K76" i="5"/>
  <c r="K68" i="5"/>
  <c r="K58" i="5"/>
  <c r="K50" i="5"/>
  <c r="O18" i="6"/>
  <c r="Q19" i="6" s="1"/>
  <c r="AY9" i="6" s="1"/>
  <c r="R19" i="6"/>
  <c r="AZ9" i="6" s="1"/>
  <c r="H64" i="6"/>
  <c r="H62" i="6"/>
  <c r="T15" i="6"/>
  <c r="O22" i="6"/>
  <c r="Q23" i="6" s="1"/>
  <c r="AY11" i="6" s="1"/>
  <c r="T23" i="6"/>
  <c r="H15" i="6"/>
  <c r="H13" i="6"/>
  <c r="T17" i="6"/>
  <c r="H22" i="6"/>
  <c r="R15" i="6"/>
  <c r="AZ7" i="6" s="1"/>
  <c r="D10" i="19" s="1"/>
  <c r="K52" i="5"/>
  <c r="H23" i="6"/>
  <c r="H21" i="6"/>
  <c r="H48" i="6"/>
  <c r="H46" i="6"/>
  <c r="O16" i="5"/>
  <c r="O13" i="6"/>
  <c r="G5" i="19" s="1"/>
  <c r="H80" i="6"/>
  <c r="H78" i="6"/>
  <c r="O14" i="6"/>
  <c r="O26" i="6"/>
  <c r="Q27" i="6" s="1"/>
  <c r="AY13" i="6" s="1"/>
  <c r="R27" i="6"/>
  <c r="AZ13" i="6" s="1"/>
  <c r="K61" i="5"/>
  <c r="K53" i="5"/>
  <c r="K56" i="5"/>
  <c r="K48" i="5"/>
  <c r="J41" i="17" s="1"/>
  <c r="L11" i="2"/>
  <c r="L10" i="2"/>
  <c r="H88" i="6"/>
  <c r="H86" i="6"/>
  <c r="H47" i="6"/>
  <c r="H45" i="6"/>
  <c r="T31" i="6"/>
  <c r="Q17" i="6"/>
  <c r="AY8" i="6" s="1"/>
  <c r="L5" i="3" l="1"/>
  <c r="H20" i="15" s="1"/>
  <c r="I40" i="17"/>
  <c r="I41" i="17"/>
  <c r="I68" i="19"/>
  <c r="F20" i="15"/>
  <c r="K63" i="5"/>
  <c r="J60" i="17" s="1"/>
  <c r="D10" i="12"/>
  <c r="K61" i="19"/>
  <c r="AV8" i="6"/>
  <c r="I69" i="19" s="1"/>
  <c r="K5" i="3"/>
  <c r="K12" i="1"/>
  <c r="AV6" i="6"/>
  <c r="I67" i="19" s="1"/>
  <c r="K59" i="19"/>
  <c r="AV5" i="6"/>
  <c r="I66" i="19" s="1"/>
  <c r="K58" i="19"/>
  <c r="R21" i="6"/>
  <c r="AZ10" i="6" s="1"/>
  <c r="T21" i="6"/>
  <c r="R11" i="6"/>
  <c r="AZ5" i="6" s="1"/>
  <c r="D8" i="19" s="1"/>
  <c r="H3" i="19"/>
  <c r="E10" i="12"/>
  <c r="Q11" i="6"/>
  <c r="AY5" i="6" s="1"/>
  <c r="C8" i="19" s="1"/>
  <c r="G4" i="19"/>
  <c r="R13" i="6"/>
  <c r="AZ6" i="6" s="1"/>
  <c r="D9" i="19" s="1"/>
  <c r="H5" i="19"/>
  <c r="T25" i="6"/>
  <c r="Q13" i="6"/>
  <c r="AY6" i="6" s="1"/>
  <c r="C9" i="19" s="1"/>
  <c r="R23" i="6"/>
  <c r="AZ11" i="6" s="1"/>
  <c r="J11" i="1"/>
  <c r="M29" i="14" s="1"/>
  <c r="L12" i="2"/>
  <c r="L6" i="3"/>
  <c r="M4" i="3"/>
  <c r="I19" i="15" s="1"/>
  <c r="H19" i="15"/>
  <c r="L13" i="2"/>
  <c r="K65" i="5"/>
  <c r="J62" i="17" s="1"/>
  <c r="T11" i="6"/>
  <c r="G20" i="15"/>
  <c r="K9" i="3"/>
  <c r="E9" i="3" s="1"/>
  <c r="T13" i="6"/>
  <c r="M5" i="3"/>
  <c r="I20" i="15" s="1"/>
  <c r="T27" i="6"/>
  <c r="T19" i="6"/>
  <c r="N29" i="14" l="1"/>
  <c r="V11" i="6"/>
  <c r="W21" i="6" s="1"/>
  <c r="K11" i="1"/>
  <c r="K13" i="1" s="1"/>
  <c r="L13" i="1" s="1"/>
  <c r="G4" i="4" s="1"/>
  <c r="W19" i="6"/>
  <c r="W12" i="6"/>
  <c r="W13" i="6"/>
  <c r="W18" i="6"/>
  <c r="L7" i="3"/>
  <c r="M7" i="3" s="1"/>
  <c r="M6" i="3"/>
  <c r="W16" i="6"/>
  <c r="W17" i="6"/>
  <c r="W14" i="6"/>
  <c r="W15" i="6" l="1"/>
  <c r="C18" i="19" s="1"/>
  <c r="C16" i="19"/>
  <c r="C15" i="19"/>
  <c r="W11" i="6"/>
  <c r="C14" i="19" s="1"/>
  <c r="W20" i="6"/>
  <c r="C17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Luana Vaz Tholozan</author>
  </authors>
  <commentList>
    <comment ref="C34" authorId="0" shapeId="0" xr:uid="{0A1C2E5D-4BB4-4D42-AE7C-8EF3DE73FEA6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H34" authorId="0" shapeId="0" xr:uid="{B2C00BE4-84E7-40A3-B34D-EE838FB51B76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Cliente</author>
  </authors>
  <commentList>
    <comment ref="B15" authorId="0" shapeId="0" xr:uid="{2D15CBB6-E214-40ED-9AA8-637D61196E34}">
      <text/>
    </comment>
    <comment ref="G15" authorId="0" shapeId="0" xr:uid="{AA9BAB35-BDC6-4100-B7E3-7F81AEFD9ABF}">
      <text/>
    </comment>
    <comment ref="H65" authorId="0" shapeId="0" xr:uid="{983B7938-C1CD-4AD9-A187-F2F6CB78148C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Cliente</author>
    <author>Luana Vaz Tholozan</author>
  </authors>
  <commentList>
    <comment ref="F18" authorId="0" shapeId="0" xr:uid="{F2164AC0-E4B7-46BE-9C48-EAF9631B0894}">
      <text/>
    </comment>
    <comment ref="E37" authorId="0" shapeId="0" xr:uid="{B4369B17-C051-4B2F-8548-3E25543C355D}">
      <text/>
    </comment>
    <comment ref="G55" authorId="1" shapeId="0" xr:uid="{3AF4C7B2-3579-4531-B9A5-A5C28F336886}">
      <text/>
    </comment>
    <comment ref="G72" authorId="1" shapeId="0" xr:uid="{BE0B3054-78DC-4284-A7A8-A4A0AD405AA7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Cliente</author>
    <author>Luana Vaz Tholozan</author>
  </authors>
  <commentList>
    <comment ref="H6" authorId="0" shapeId="0" xr:uid="{E3A7E15A-B5C7-4AF1-B843-AD0897A53807}">
      <text/>
    </comment>
    <comment ref="C25" authorId="1" shapeId="0" xr:uid="{2F77A131-7099-479A-A23F-F47617CA78A6}">
      <text/>
    </comment>
    <comment ref="H25" authorId="1" shapeId="0" xr:uid="{5A061EB0-553D-4BD7-A270-63C4CFE1C1F5}">
      <text/>
    </comment>
  </commentList>
</comments>
</file>

<file path=xl/sharedStrings.xml><?xml version="1.0" encoding="utf-8"?>
<sst xmlns="http://schemas.openxmlformats.org/spreadsheetml/2006/main" count="574" uniqueCount="322">
  <si>
    <t xml:space="preserve">Calibração do Picnômetro </t>
  </si>
  <si>
    <t xml:space="preserve">Solvente </t>
  </si>
  <si>
    <t>m pic (g)</t>
  </si>
  <si>
    <t>m pic+solvente (g)</t>
  </si>
  <si>
    <t>m solvente (g)</t>
  </si>
  <si>
    <t>Vreal (cm³)</t>
  </si>
  <si>
    <t>Água (7°C)-Rô-g/cm³</t>
  </si>
  <si>
    <t>Amostra</t>
  </si>
  <si>
    <t>m pic+amostra (g)</t>
  </si>
  <si>
    <t>m pic+amostra+solvente (g)</t>
  </si>
  <si>
    <t>Rô solvente  (25°C)- g/cm³</t>
  </si>
  <si>
    <t>m amostra (g)</t>
  </si>
  <si>
    <t xml:space="preserve">Hexano </t>
  </si>
  <si>
    <t>Volume do solvente  (cm³)</t>
  </si>
  <si>
    <t>Volume da partícula (cm³)</t>
  </si>
  <si>
    <t>Rô real da partículas (g/cm³)</t>
  </si>
  <si>
    <t>kg/m³</t>
  </si>
  <si>
    <t>Ensaio de paquimetria</t>
  </si>
  <si>
    <t xml:space="preserve">Amostra </t>
  </si>
  <si>
    <t>a (mm)</t>
  </si>
  <si>
    <t>b(mm)</t>
  </si>
  <si>
    <t>c(mm)</t>
  </si>
  <si>
    <t>Volume (mm³)</t>
  </si>
  <si>
    <t>Deq (mm)</t>
  </si>
  <si>
    <t>Deq (cm)</t>
  </si>
  <si>
    <t xml:space="preserve">Média </t>
  </si>
  <si>
    <t xml:space="preserve">Desvio </t>
  </si>
  <si>
    <t>Área (mm²)</t>
  </si>
  <si>
    <t xml:space="preserve">Esfericidade </t>
  </si>
  <si>
    <r>
      <rPr>
        <sz val="10"/>
        <color theme="1"/>
        <rFont val="Arial"/>
        <family val="2"/>
      </rPr>
      <t>Peneira (</t>
    </r>
    <r>
      <rPr>
        <i/>
        <sz val="10"/>
        <color theme="1"/>
        <rFont val="Arial"/>
        <family val="2"/>
      </rPr>
      <t>Tyler</t>
    </r>
    <r>
      <rPr>
        <sz val="10"/>
        <color theme="1"/>
        <rFont val="Arial"/>
        <family val="2"/>
      </rPr>
      <t>)</t>
    </r>
  </si>
  <si>
    <t>-di</t>
  </si>
  <si>
    <t>di</t>
  </si>
  <si>
    <t>di(mm)</t>
  </si>
  <si>
    <t>m retida(g)</t>
  </si>
  <si>
    <t>xi</t>
  </si>
  <si>
    <t>xi/di(mm-¹)</t>
  </si>
  <si>
    <t>retAc</t>
  </si>
  <si>
    <t>passAc</t>
  </si>
  <si>
    <t>mpeneira(g)</t>
  </si>
  <si>
    <t>mpeneira +partíc (g)</t>
  </si>
  <si>
    <t>-1/4</t>
  </si>
  <si>
    <t>fundo</t>
  </si>
  <si>
    <t>Ds(mm)=</t>
  </si>
  <si>
    <t>Gráfico Diferencial</t>
  </si>
  <si>
    <t>Gráfico Acumulado</t>
  </si>
  <si>
    <t>mpartic (g)</t>
  </si>
  <si>
    <t>Vproveta (mL)</t>
  </si>
  <si>
    <t>massa específica bulk (g/ml)</t>
  </si>
  <si>
    <t>massa específica bulk (kg/m³)</t>
  </si>
  <si>
    <t>Porosidade</t>
  </si>
  <si>
    <t>Soja</t>
  </si>
  <si>
    <t>Ar (7°C)-Rô-kg/m³</t>
  </si>
  <si>
    <t>Ensaio do BRANCO</t>
  </si>
  <si>
    <t>Manômetro do leito</t>
  </si>
  <si>
    <t>Manômetro da placa de orifício</t>
  </si>
  <si>
    <t>Vazão da placa de orifício</t>
  </si>
  <si>
    <t>ΔH (mmCA)</t>
  </si>
  <si>
    <t>ΔH (mCA)</t>
  </si>
  <si>
    <t>Q (m³/s)</t>
  </si>
  <si>
    <t>ΔP (Pa)</t>
  </si>
  <si>
    <t>LEITO</t>
  </si>
  <si>
    <t>Número*x^número</t>
  </si>
  <si>
    <t xml:space="preserve">Hidrostática </t>
  </si>
  <si>
    <t>Via equação de ajuste</t>
  </si>
  <si>
    <t>Manômetro da placa</t>
  </si>
  <si>
    <t>Pressão do leito com partículas</t>
  </si>
  <si>
    <t>Pressão do branco</t>
  </si>
  <si>
    <t>ΔHcrescente (mmCA)</t>
  </si>
  <si>
    <t>ΔHcrescente (mCA)</t>
  </si>
  <si>
    <t>Velocidade da placa</t>
  </si>
  <si>
    <t xml:space="preserve">crescente </t>
  </si>
  <si>
    <t>Expansão do leito</t>
  </si>
  <si>
    <t>Início do jorro</t>
  </si>
  <si>
    <t xml:space="preserve">decrescente </t>
  </si>
  <si>
    <t>Delta P máx(Pa)</t>
  </si>
  <si>
    <t>Delta P jorro estável (Pa)</t>
  </si>
  <si>
    <t>Delta P jorro min</t>
  </si>
  <si>
    <t>Velocidade mín (m/s)</t>
  </si>
  <si>
    <t>file:///C:/Users/Cliente/Dropbox/My%20PC%20(DESKTOP-L91GRN2)/Downloads/2014_AlexandreCairesRodrigues.pdf</t>
  </si>
  <si>
    <t>https://repositorio.unipampa.edu.br/jspui/bitstream/riu/4608/1/TCC%20Bruna%20Frantz%20Gon%c3%a7alves%202019.pdf</t>
  </si>
  <si>
    <t>https://repositorio.ufscar.br/bitstream/handle/ufscar/3861/2302.pdf?sequence=1</t>
  </si>
  <si>
    <t>t=0min</t>
  </si>
  <si>
    <t>Cadinho 9</t>
  </si>
  <si>
    <t>Cadinho 53</t>
  </si>
  <si>
    <t>Umidade INICIAL</t>
  </si>
  <si>
    <t>Essas umidades estão desorganizadas pq deu a confusão dos cadinhos, então criei uma coluna pra organizar em ordem decrescente</t>
  </si>
  <si>
    <t>USAR VALORES COMO ESTÃO AQUI</t>
  </si>
  <si>
    <t>mcad(g)</t>
  </si>
  <si>
    <t>Média da Ubs</t>
  </si>
  <si>
    <t>mcad(g) + amostra umida(g)</t>
  </si>
  <si>
    <t>Média da Ubu</t>
  </si>
  <si>
    <t>mcad(g) + amostra seca(g)</t>
  </si>
  <si>
    <t>Desvio Ubs</t>
  </si>
  <si>
    <t>Ubs (mágua/msólido seco)</t>
  </si>
  <si>
    <t>Desvio Ubu</t>
  </si>
  <si>
    <t>Ubu (%)</t>
  </si>
  <si>
    <t xml:space="preserve">TEMPO </t>
  </si>
  <si>
    <t xml:space="preserve">N°- Cadinho </t>
  </si>
  <si>
    <t>mcad</t>
  </si>
  <si>
    <t>mcad+amostra úmida</t>
  </si>
  <si>
    <t>mcad+amostra seca</t>
  </si>
  <si>
    <t>Média da Ubs=Xt</t>
  </si>
  <si>
    <t>Xe</t>
  </si>
  <si>
    <t>X0</t>
  </si>
  <si>
    <t>Adimensional</t>
  </si>
  <si>
    <t>t=1min REVER VALORES</t>
  </si>
  <si>
    <t>Cadinho 23</t>
  </si>
  <si>
    <t>Cadinho 10</t>
  </si>
  <si>
    <t>t=5min</t>
  </si>
  <si>
    <t>Cadinho 11</t>
  </si>
  <si>
    <t>Cadinho 28</t>
  </si>
  <si>
    <t>t=10min</t>
  </si>
  <si>
    <t>Cadinho 31</t>
  </si>
  <si>
    <t>Cadinho 45</t>
  </si>
  <si>
    <t>t=15min</t>
  </si>
  <si>
    <t>Cadinho 34</t>
  </si>
  <si>
    <t>t=20min</t>
  </si>
  <si>
    <t>Cadinho 18</t>
  </si>
  <si>
    <t>Cadinho 56</t>
  </si>
  <si>
    <t>t=25min</t>
  </si>
  <si>
    <t>Cadinho 41</t>
  </si>
  <si>
    <t xml:space="preserve">Cadinho 5 </t>
  </si>
  <si>
    <t>t=30min</t>
  </si>
  <si>
    <t>Cadinho 27</t>
  </si>
  <si>
    <t>Cadinho 2</t>
  </si>
  <si>
    <t>t=40min</t>
  </si>
  <si>
    <t>Cadinho 20</t>
  </si>
  <si>
    <t>t=50min</t>
  </si>
  <si>
    <t>Cadinho 22</t>
  </si>
  <si>
    <t>Umidade FINAL</t>
  </si>
  <si>
    <t>t=60min</t>
  </si>
  <si>
    <t>Cadinho 64</t>
  </si>
  <si>
    <t>Cadinho 40</t>
  </si>
  <si>
    <t>Tempo (min)</t>
  </si>
  <si>
    <t>Saída do ciclone</t>
  </si>
  <si>
    <t>Tbs (°C)</t>
  </si>
  <si>
    <t>Tbu (°C)</t>
  </si>
  <si>
    <t>Entalpia  kJ/kg</t>
  </si>
  <si>
    <t>UA</t>
  </si>
  <si>
    <t>UR</t>
  </si>
  <si>
    <t xml:space="preserve">Branco </t>
  </si>
  <si>
    <t>Tbs</t>
  </si>
  <si>
    <t xml:space="preserve">Tbu </t>
  </si>
  <si>
    <t>Leito com partículas</t>
  </si>
  <si>
    <t>Tbu</t>
  </si>
  <si>
    <t>T de secagem</t>
  </si>
  <si>
    <t>Temp leito</t>
  </si>
  <si>
    <t>Tentrada (°C)</t>
  </si>
  <si>
    <t>Tsaída (°C)</t>
  </si>
  <si>
    <t>https://repositorio.ufgd.edu.br/jspui/bitstream/prefix/3587/1/HenriquedaCruzBenitezVilhasanti.pdf</t>
  </si>
  <si>
    <t>Nome da equipe</t>
  </si>
  <si>
    <t>FAlCaO</t>
  </si>
  <si>
    <t>Regras dos encontros da Equipe</t>
  </si>
  <si>
    <t>Membro</t>
  </si>
  <si>
    <t>Pontos fortes</t>
  </si>
  <si>
    <t>Pontos fracos</t>
  </si>
  <si>
    <t>Líder da equipe (deverá ser responsável por envio de documentos todo semestre)</t>
  </si>
  <si>
    <t xml:space="preserve">Andrielly Brito </t>
  </si>
  <si>
    <t>Andrielly Brito</t>
  </si>
  <si>
    <t xml:space="preserve">Criatividade, Organização </t>
  </si>
  <si>
    <t xml:space="preserve">Não sabe a hora de parar </t>
  </si>
  <si>
    <t>Horários dos encontros</t>
  </si>
  <si>
    <t xml:space="preserve">Todos os dias, nos horários livres </t>
  </si>
  <si>
    <t xml:space="preserve">Gabriel Oliveira </t>
  </si>
  <si>
    <t>Corrigir erros, Organização</t>
  </si>
  <si>
    <t>Objetivos e expectativas</t>
  </si>
  <si>
    <t>Conectar a prática com a realidade da indústria</t>
  </si>
  <si>
    <t xml:space="preserve">Larah Paulino </t>
  </si>
  <si>
    <t xml:space="preserve">Pesquisa </t>
  </si>
  <si>
    <t xml:space="preserve">Desatenta e nervosismo </t>
  </si>
  <si>
    <t xml:space="preserve">Luana Tholozan </t>
  </si>
  <si>
    <t xml:space="preserve">Comunicação </t>
  </si>
  <si>
    <t xml:space="preserve">Organização </t>
  </si>
  <si>
    <t>Resolução de conflitos</t>
  </si>
  <si>
    <t xml:space="preserve">Victor Dambros </t>
  </si>
  <si>
    <t xml:space="preserve">Metódico </t>
  </si>
  <si>
    <t xml:space="preserve"> Organização e ser crítico  </t>
  </si>
  <si>
    <t xml:space="preserve">Resolvemos conflitos através de conversa, sempre mantendo o respeito.  </t>
  </si>
  <si>
    <t xml:space="preserve">OBS.: Todos tem um pouco de todos os itens listados </t>
  </si>
  <si>
    <r>
      <t xml:space="preserve">1.  </t>
    </r>
    <r>
      <rPr>
        <sz val="18"/>
        <rFont val="Times New Roman"/>
        <family val="1"/>
      </rPr>
      <t xml:space="preserve">Estar presente nas reuniões </t>
    </r>
  </si>
  <si>
    <r>
      <t xml:space="preserve">2. </t>
    </r>
    <r>
      <rPr>
        <sz val="18"/>
        <rFont val="Times New Roman"/>
        <family val="1"/>
      </rPr>
      <t>Dar opiniões sobre os cálculos e apresentações</t>
    </r>
  </si>
  <si>
    <r>
      <t xml:space="preserve">3. </t>
    </r>
    <r>
      <rPr>
        <sz val="18"/>
        <rFont val="Times New Roman"/>
        <family val="1"/>
      </rPr>
      <t xml:space="preserve">Tirar dúvidas com os próprios colegas ou professores </t>
    </r>
  </si>
  <si>
    <t>Valor</t>
  </si>
  <si>
    <r>
      <t>Ubs (g</t>
    </r>
    <r>
      <rPr>
        <b/>
        <vertAlign val="subscript"/>
        <sz val="18"/>
        <color theme="1"/>
        <rFont val="Times New Roman"/>
        <family val="1"/>
      </rPr>
      <t>água</t>
    </r>
    <r>
      <rPr>
        <b/>
        <sz val="18"/>
        <color theme="1"/>
        <rFont val="Times New Roman"/>
        <family val="1"/>
      </rPr>
      <t>/g</t>
    </r>
    <r>
      <rPr>
        <b/>
        <vertAlign val="subscript"/>
        <sz val="18"/>
        <color theme="1"/>
        <rFont val="Times New Roman"/>
        <family val="1"/>
      </rPr>
      <t>sólido seco</t>
    </r>
    <r>
      <rPr>
        <b/>
        <sz val="18"/>
        <color theme="1"/>
        <rFont val="Times New Roman"/>
        <family val="1"/>
      </rPr>
      <t>)</t>
    </r>
  </si>
  <si>
    <t>Média da Ubu (%)</t>
  </si>
  <si>
    <t>Média da Ubs (gágua/gsólido seco)</t>
  </si>
  <si>
    <t>ρÁgua (g/cm³)</t>
  </si>
  <si>
    <t>ρHexano (g/cm³)</t>
  </si>
  <si>
    <t xml:space="preserve">Valor </t>
  </si>
  <si>
    <r>
      <t>m</t>
    </r>
    <r>
      <rPr>
        <b/>
        <vertAlign val="subscript"/>
        <sz val="16"/>
        <color theme="1"/>
        <rFont val="Times New Roman"/>
        <family val="1"/>
      </rPr>
      <t>pic.</t>
    </r>
    <r>
      <rPr>
        <b/>
        <sz val="16"/>
        <color theme="1"/>
        <rFont val="Times New Roman"/>
        <family val="1"/>
      </rPr>
      <t xml:space="preserve"> (g)</t>
    </r>
  </si>
  <si>
    <r>
      <t>m</t>
    </r>
    <r>
      <rPr>
        <b/>
        <vertAlign val="subscript"/>
        <sz val="16"/>
        <color theme="1"/>
        <rFont val="Times New Roman"/>
        <family val="1"/>
      </rPr>
      <t>pic.+solvente</t>
    </r>
    <r>
      <rPr>
        <b/>
        <sz val="16"/>
        <color theme="1"/>
        <rFont val="Times New Roman"/>
        <family val="1"/>
      </rPr>
      <t xml:space="preserve"> (g)</t>
    </r>
  </si>
  <si>
    <r>
      <t>m</t>
    </r>
    <r>
      <rPr>
        <b/>
        <vertAlign val="subscript"/>
        <sz val="16"/>
        <color theme="1"/>
        <rFont val="Times New Roman"/>
        <family val="1"/>
      </rPr>
      <t>solvente</t>
    </r>
    <r>
      <rPr>
        <b/>
        <sz val="16"/>
        <color theme="1"/>
        <rFont val="Times New Roman"/>
        <family val="1"/>
      </rPr>
      <t xml:space="preserve"> (g)</t>
    </r>
  </si>
  <si>
    <r>
      <t>V</t>
    </r>
    <r>
      <rPr>
        <b/>
        <vertAlign val="subscript"/>
        <sz val="16"/>
        <color theme="1"/>
        <rFont val="Times New Roman"/>
        <family val="1"/>
      </rPr>
      <t>real</t>
    </r>
    <r>
      <rPr>
        <b/>
        <sz val="16"/>
        <color theme="1"/>
        <rFont val="Times New Roman"/>
        <family val="1"/>
      </rPr>
      <t xml:space="preserve"> (cm³)</t>
    </r>
  </si>
  <si>
    <r>
      <t>m</t>
    </r>
    <r>
      <rPr>
        <b/>
        <vertAlign val="subscript"/>
        <sz val="16"/>
        <color theme="1"/>
        <rFont val="Times New Roman"/>
        <family val="1"/>
      </rPr>
      <t>pic.+amostra+solvente</t>
    </r>
    <r>
      <rPr>
        <b/>
        <sz val="16"/>
        <color theme="1"/>
        <rFont val="Times New Roman"/>
        <family val="1"/>
      </rPr>
      <t xml:space="preserve"> (g)</t>
    </r>
  </si>
  <si>
    <r>
      <t>m</t>
    </r>
    <r>
      <rPr>
        <b/>
        <vertAlign val="subscript"/>
        <sz val="16"/>
        <color theme="1"/>
        <rFont val="Times New Roman"/>
        <family val="1"/>
      </rPr>
      <t>amostra</t>
    </r>
    <r>
      <rPr>
        <b/>
        <sz val="16"/>
        <color theme="1"/>
        <rFont val="Times New Roman"/>
        <family val="1"/>
      </rPr>
      <t xml:space="preserve"> (g)</t>
    </r>
  </si>
  <si>
    <r>
      <t>V</t>
    </r>
    <r>
      <rPr>
        <b/>
        <vertAlign val="subscript"/>
        <sz val="16"/>
        <color theme="1"/>
        <rFont val="Times New Roman"/>
        <family val="1"/>
      </rPr>
      <t>solvente</t>
    </r>
    <r>
      <rPr>
        <b/>
        <sz val="16"/>
        <color theme="1"/>
        <rFont val="Times New Roman"/>
        <family val="1"/>
      </rPr>
      <t xml:space="preserve">  (cm³)</t>
    </r>
  </si>
  <si>
    <r>
      <t>V</t>
    </r>
    <r>
      <rPr>
        <b/>
        <vertAlign val="subscript"/>
        <sz val="16"/>
        <color theme="1"/>
        <rFont val="Times New Roman"/>
        <family val="1"/>
      </rPr>
      <t>part.</t>
    </r>
    <r>
      <rPr>
        <b/>
        <sz val="16"/>
        <color theme="1"/>
        <rFont val="Times New Roman"/>
        <family val="1"/>
      </rPr>
      <t xml:space="preserve"> (cm³)</t>
    </r>
  </si>
  <si>
    <r>
      <t>m</t>
    </r>
    <r>
      <rPr>
        <b/>
        <vertAlign val="subscript"/>
        <sz val="16"/>
        <color theme="1"/>
        <rFont val="Times New Roman"/>
        <family val="1"/>
      </rPr>
      <t xml:space="preserve">solvente </t>
    </r>
    <r>
      <rPr>
        <b/>
        <sz val="16"/>
        <color theme="1"/>
        <rFont val="Times New Roman"/>
        <family val="1"/>
      </rPr>
      <t>(g)</t>
    </r>
  </si>
  <si>
    <r>
      <t>ρ</t>
    </r>
    <r>
      <rPr>
        <b/>
        <vertAlign val="subscript"/>
        <sz val="16"/>
        <color theme="1"/>
        <rFont val="Times New Roman"/>
        <family val="1"/>
      </rPr>
      <t>real das part.</t>
    </r>
    <r>
      <rPr>
        <b/>
        <sz val="16"/>
        <color theme="1"/>
        <rFont val="Times New Roman"/>
        <family val="1"/>
      </rPr>
      <t xml:space="preserve"> (g/cm³)</t>
    </r>
  </si>
  <si>
    <t>1/4</t>
  </si>
  <si>
    <r>
      <t>m</t>
    </r>
    <r>
      <rPr>
        <b/>
        <vertAlign val="subscript"/>
        <sz val="16"/>
        <color theme="1"/>
        <rFont val="Times New Roman"/>
        <family val="1"/>
      </rPr>
      <t>peneira</t>
    </r>
    <r>
      <rPr>
        <b/>
        <sz val="16"/>
        <color theme="1"/>
        <rFont val="Times New Roman"/>
        <family val="1"/>
      </rPr>
      <t>(g)</t>
    </r>
  </si>
  <si>
    <r>
      <t>m</t>
    </r>
    <r>
      <rPr>
        <b/>
        <vertAlign val="subscript"/>
        <sz val="16"/>
        <color theme="1"/>
        <rFont val="Times New Roman"/>
        <family val="1"/>
      </rPr>
      <t>peneira +part.</t>
    </r>
    <r>
      <rPr>
        <b/>
        <sz val="16"/>
        <color theme="1"/>
        <rFont val="Times New Roman"/>
        <family val="1"/>
      </rPr>
      <t xml:space="preserve"> (g)</t>
    </r>
  </si>
  <si>
    <r>
      <t>m</t>
    </r>
    <r>
      <rPr>
        <b/>
        <vertAlign val="subscript"/>
        <sz val="16"/>
        <color theme="1"/>
        <rFont val="Times New Roman"/>
        <family val="1"/>
      </rPr>
      <t>retida</t>
    </r>
    <r>
      <rPr>
        <b/>
        <sz val="16"/>
        <color theme="1"/>
        <rFont val="Times New Roman"/>
        <family val="1"/>
      </rPr>
      <t>(g)</t>
    </r>
  </si>
  <si>
    <r>
      <t>x</t>
    </r>
    <r>
      <rPr>
        <b/>
        <vertAlign val="subscript"/>
        <sz val="16"/>
        <color theme="1"/>
        <rFont val="Times New Roman"/>
        <family val="1"/>
      </rPr>
      <t>i</t>
    </r>
  </si>
  <si>
    <r>
      <t>x</t>
    </r>
    <r>
      <rPr>
        <b/>
        <vertAlign val="subscript"/>
        <sz val="16"/>
        <color rgb="FF000000"/>
        <rFont val="Times New Roman"/>
        <family val="1"/>
      </rPr>
      <t>i</t>
    </r>
    <r>
      <rPr>
        <b/>
        <sz val="16"/>
        <color rgb="FF000000"/>
        <rFont val="Times New Roman"/>
        <family val="1"/>
      </rPr>
      <t>/d</t>
    </r>
    <r>
      <rPr>
        <b/>
        <vertAlign val="subscript"/>
        <sz val="16"/>
        <color rgb="FF000000"/>
        <rFont val="Times New Roman"/>
        <family val="1"/>
      </rPr>
      <t>i</t>
    </r>
    <r>
      <rPr>
        <b/>
        <sz val="16"/>
        <color rgb="FF000000"/>
        <rFont val="Times New Roman"/>
        <family val="1"/>
      </rPr>
      <t>(mm-¹)</t>
    </r>
  </si>
  <si>
    <t>Retida Acumulada</t>
  </si>
  <si>
    <t>Passante Acumulada</t>
  </si>
  <si>
    <t>Não tem que ir somando  o xi????</t>
  </si>
  <si>
    <t>GRÁFICO DIFERENCIAL</t>
  </si>
  <si>
    <t>GRÁFICO DO ACÚMULO</t>
  </si>
  <si>
    <t>b (mm)</t>
  </si>
  <si>
    <t>c (mm)</t>
  </si>
  <si>
    <t>Média dos volumes (mm³)</t>
  </si>
  <si>
    <t xml:space="preserve">Desvio dos volumes </t>
  </si>
  <si>
    <t>Média das áreas (mm²)</t>
  </si>
  <si>
    <t>Média dos diâmetros equivalentes (mm)</t>
  </si>
  <si>
    <t>Desvio dos diâmetros equivalentes (mm)</t>
  </si>
  <si>
    <t>Média dos diâmetros equivalentes (cm)</t>
  </si>
  <si>
    <t>Desvio dos diâmetros equivalentes (cm)</t>
  </si>
  <si>
    <t>ρÁgua (kg/m³)</t>
  </si>
  <si>
    <t>ρAr (kg/m³)</t>
  </si>
  <si>
    <t>g (m/s²)</t>
  </si>
  <si>
    <t>Diâmetro da entra de ar (m)</t>
  </si>
  <si>
    <t>Área do leito (m²)</t>
  </si>
  <si>
    <t>Área de entrada de ar (m²)</t>
  </si>
  <si>
    <t>Diâmetro do leito (m)</t>
  </si>
  <si>
    <t>Entrada do Equipamento</t>
  </si>
  <si>
    <t>Velocidade  (m/s)</t>
  </si>
  <si>
    <t>Variação da pressão no leito</t>
  </si>
  <si>
    <t>GRÁFICO DO BRANCO</t>
  </si>
  <si>
    <t>AJUSTE DA CURVA DO BRANCO</t>
  </si>
  <si>
    <t>Velocidade da entrada do Equipamento</t>
  </si>
  <si>
    <t>Pressão Real</t>
  </si>
  <si>
    <t>Velocidade de entrada do leito (m/s)</t>
  </si>
  <si>
    <t xml:space="preserve"> 529,6 até 592,4</t>
  </si>
  <si>
    <t>GRÁFICO DA PRESSÃO REAL EM FUNÇÃO DA VELOCIDADE</t>
  </si>
  <si>
    <t>Umf</t>
  </si>
  <si>
    <t>Ds (m)</t>
  </si>
  <si>
    <t xml:space="preserve">Modelo </t>
  </si>
  <si>
    <t>Lewis</t>
  </si>
  <si>
    <t>Page</t>
  </si>
  <si>
    <t>Henderson</t>
  </si>
  <si>
    <t>R²</t>
  </si>
  <si>
    <t>X²</t>
  </si>
  <si>
    <t>k (min-1)</t>
  </si>
  <si>
    <t>Difusividade (m²/min)</t>
  </si>
  <si>
    <t>r (m)</t>
  </si>
  <si>
    <t>Taxa</t>
  </si>
  <si>
    <t xml:space="preserve">Tempo </t>
  </si>
  <si>
    <t>N= -m/A dx/dt</t>
  </si>
  <si>
    <t>dx/dt da parte linear</t>
  </si>
  <si>
    <t>dx/dt da parte exponencial</t>
  </si>
  <si>
    <t>-0,3351</t>
  </si>
  <si>
    <t>mcad (g)</t>
  </si>
  <si>
    <t>mamostra seca (g)</t>
  </si>
  <si>
    <t>A (m²)</t>
  </si>
  <si>
    <t>-</t>
  </si>
  <si>
    <t>Taxa g/m².min</t>
  </si>
  <si>
    <t>Cilindro</t>
  </si>
  <si>
    <t>r</t>
  </si>
  <si>
    <t>h</t>
  </si>
  <si>
    <t xml:space="preserve">Cone </t>
  </si>
  <si>
    <t>R</t>
  </si>
  <si>
    <t>Taxa g/cm².h</t>
  </si>
  <si>
    <t>geratriz</t>
  </si>
  <si>
    <r>
      <t>u</t>
    </r>
    <r>
      <rPr>
        <b/>
        <vertAlign val="subscript"/>
        <sz val="16"/>
        <color theme="1"/>
        <rFont val="Times New Roman"/>
        <family val="1"/>
      </rPr>
      <t>1</t>
    </r>
    <r>
      <rPr>
        <b/>
        <sz val="16"/>
        <color theme="1"/>
        <rFont val="Times New Roman"/>
        <family val="1"/>
      </rPr>
      <t xml:space="preserve">  (m/s)</t>
    </r>
  </si>
  <si>
    <r>
      <t>Velocidade de entrada do leito- u</t>
    </r>
    <r>
      <rPr>
        <b/>
        <vertAlign val="sub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>(m/s)</t>
    </r>
  </si>
  <si>
    <t>ρreal (kg/m³)</t>
  </si>
  <si>
    <t>μar (N.s/m²)</t>
  </si>
  <si>
    <t xml:space="preserve">Tempo (min) </t>
  </si>
  <si>
    <t xml:space="preserve">Média da Ubs </t>
  </si>
  <si>
    <r>
      <t>m</t>
    </r>
    <r>
      <rPr>
        <b/>
        <vertAlign val="subscript"/>
        <sz val="16"/>
        <color theme="1"/>
        <rFont val="Times New Roman"/>
        <family val="1"/>
      </rPr>
      <t xml:space="preserve">cad </t>
    </r>
    <r>
      <rPr>
        <b/>
        <sz val="16"/>
        <color theme="1"/>
        <rFont val="Times New Roman"/>
        <family val="1"/>
      </rPr>
      <t>(g)</t>
    </r>
  </si>
  <si>
    <r>
      <t>m</t>
    </r>
    <r>
      <rPr>
        <b/>
        <vertAlign val="subscript"/>
        <sz val="16"/>
        <color theme="1"/>
        <rFont val="Times New Roman"/>
        <family val="1"/>
      </rPr>
      <t xml:space="preserve">cad+amostra úmida </t>
    </r>
    <r>
      <rPr>
        <b/>
        <sz val="16"/>
        <color theme="1"/>
        <rFont val="Times New Roman"/>
        <family val="1"/>
      </rPr>
      <t>(g)</t>
    </r>
  </si>
  <si>
    <r>
      <t>m</t>
    </r>
    <r>
      <rPr>
        <b/>
        <vertAlign val="subscript"/>
        <sz val="16"/>
        <color theme="1"/>
        <rFont val="Times New Roman"/>
        <family val="1"/>
      </rPr>
      <t xml:space="preserve">cad+amostra seca </t>
    </r>
    <r>
      <rPr>
        <b/>
        <sz val="16"/>
        <color theme="1"/>
        <rFont val="Times New Roman"/>
        <family val="1"/>
      </rPr>
      <t>(g)</t>
    </r>
  </si>
  <si>
    <r>
      <t>U</t>
    </r>
    <r>
      <rPr>
        <b/>
        <vertAlign val="subscript"/>
        <sz val="16"/>
        <color theme="1"/>
        <rFont val="Times New Roman"/>
        <family val="1"/>
      </rPr>
      <t>bs</t>
    </r>
    <r>
      <rPr>
        <b/>
        <sz val="16"/>
        <color theme="1"/>
        <rFont val="Times New Roman"/>
        <family val="1"/>
      </rPr>
      <t xml:space="preserve"> (g</t>
    </r>
    <r>
      <rPr>
        <b/>
        <vertAlign val="subscript"/>
        <sz val="16"/>
        <color theme="1"/>
        <rFont val="Times New Roman"/>
        <family val="1"/>
      </rPr>
      <t>água</t>
    </r>
    <r>
      <rPr>
        <b/>
        <sz val="16"/>
        <color theme="1"/>
        <rFont val="Times New Roman"/>
        <family val="1"/>
      </rPr>
      <t>/g</t>
    </r>
    <r>
      <rPr>
        <b/>
        <vertAlign val="subscript"/>
        <sz val="16"/>
        <color theme="1"/>
        <rFont val="Times New Roman"/>
        <family val="1"/>
      </rPr>
      <t>sólido seco</t>
    </r>
    <r>
      <rPr>
        <b/>
        <sz val="16"/>
        <color theme="1"/>
        <rFont val="Times New Roman"/>
        <family val="1"/>
      </rPr>
      <t>)</t>
    </r>
  </si>
  <si>
    <r>
      <t>U</t>
    </r>
    <r>
      <rPr>
        <b/>
        <vertAlign val="subscript"/>
        <sz val="16"/>
        <color theme="1"/>
        <rFont val="Times New Roman"/>
        <family val="1"/>
      </rPr>
      <t>bu</t>
    </r>
    <r>
      <rPr>
        <b/>
        <sz val="16"/>
        <color theme="1"/>
        <rFont val="Times New Roman"/>
        <family val="1"/>
      </rPr>
      <t xml:space="preserve"> (%)</t>
    </r>
  </si>
  <si>
    <r>
      <t>Média das U</t>
    </r>
    <r>
      <rPr>
        <b/>
        <vertAlign val="subscript"/>
        <sz val="16"/>
        <color theme="1"/>
        <rFont val="Times New Roman"/>
        <family val="1"/>
      </rPr>
      <t>bs</t>
    </r>
    <r>
      <rPr>
        <b/>
        <sz val="16"/>
        <color theme="1"/>
        <rFont val="Times New Roman"/>
        <family val="1"/>
      </rPr>
      <t xml:space="preserve"> (g</t>
    </r>
    <r>
      <rPr>
        <b/>
        <vertAlign val="subscript"/>
        <sz val="16"/>
        <color theme="1"/>
        <rFont val="Times New Roman"/>
        <family val="1"/>
      </rPr>
      <t>água</t>
    </r>
    <r>
      <rPr>
        <b/>
        <sz val="16"/>
        <color theme="1"/>
        <rFont val="Times New Roman"/>
        <family val="1"/>
      </rPr>
      <t>/g</t>
    </r>
    <r>
      <rPr>
        <b/>
        <vertAlign val="subscript"/>
        <sz val="16"/>
        <color theme="1"/>
        <rFont val="Times New Roman"/>
        <family val="1"/>
      </rPr>
      <t>sólido seco</t>
    </r>
    <r>
      <rPr>
        <b/>
        <sz val="16"/>
        <color theme="1"/>
        <rFont val="Times New Roman"/>
        <family val="1"/>
      </rPr>
      <t>) = X</t>
    </r>
    <r>
      <rPr>
        <b/>
        <vertAlign val="subscript"/>
        <sz val="16"/>
        <color theme="1"/>
        <rFont val="Times New Roman"/>
        <family val="1"/>
      </rPr>
      <t>t</t>
    </r>
  </si>
  <si>
    <r>
      <t>Média das U</t>
    </r>
    <r>
      <rPr>
        <b/>
        <vertAlign val="subscript"/>
        <sz val="16"/>
        <color theme="1"/>
        <rFont val="Times New Roman"/>
        <family val="1"/>
      </rPr>
      <t>bu</t>
    </r>
    <r>
      <rPr>
        <b/>
        <sz val="16"/>
        <color theme="1"/>
        <rFont val="Times New Roman"/>
        <family val="1"/>
      </rPr>
      <t xml:space="preserve"> (%)</t>
    </r>
  </si>
  <si>
    <t xml:space="preserve">Adimensional de secagem </t>
  </si>
  <si>
    <t xml:space="preserve">GRÁFICO DO ADIMENSIONAL EM FUNÇÃO DO TEMPO </t>
  </si>
  <si>
    <t xml:space="preserve">GRÁFICO DA UMIDADE EM BASE SECA  FUNÇÃO DO TEMPO </t>
  </si>
  <si>
    <t>dx/dt- linear</t>
  </si>
  <si>
    <t>dx/dt- exponencial</t>
  </si>
  <si>
    <r>
      <t>m</t>
    </r>
    <r>
      <rPr>
        <b/>
        <vertAlign val="subscript"/>
        <sz val="16"/>
        <color rgb="FF000000"/>
        <rFont val="Times New Roman"/>
        <family val="1"/>
      </rPr>
      <t xml:space="preserve">cad </t>
    </r>
    <r>
      <rPr>
        <b/>
        <sz val="16"/>
        <color rgb="FF000000"/>
        <rFont val="Times New Roman"/>
        <family val="1"/>
      </rPr>
      <t>(g)</t>
    </r>
  </si>
  <si>
    <r>
      <t>m</t>
    </r>
    <r>
      <rPr>
        <b/>
        <vertAlign val="subscript"/>
        <sz val="16"/>
        <color theme="1"/>
        <rFont val="Times New Roman"/>
        <family val="1"/>
      </rPr>
      <t>cad+amostra seca</t>
    </r>
  </si>
  <si>
    <r>
      <t>m</t>
    </r>
    <r>
      <rPr>
        <b/>
        <vertAlign val="subscript"/>
        <sz val="16"/>
        <color rgb="FF000000"/>
        <rFont val="Times New Roman"/>
        <family val="1"/>
      </rPr>
      <t xml:space="preserve">amostra seca </t>
    </r>
    <r>
      <rPr>
        <b/>
        <sz val="16"/>
        <color rgb="FF000000"/>
        <rFont val="Times New Roman"/>
        <family val="1"/>
      </rPr>
      <t>(g)</t>
    </r>
  </si>
  <si>
    <r>
      <t>A</t>
    </r>
    <r>
      <rPr>
        <b/>
        <vertAlign val="subscript"/>
        <sz val="16"/>
        <color rgb="FF000000"/>
        <rFont val="Times New Roman"/>
        <family val="1"/>
      </rPr>
      <t>leito</t>
    </r>
    <r>
      <rPr>
        <b/>
        <sz val="16"/>
        <color rgb="FF000000"/>
        <rFont val="Times New Roman"/>
        <family val="1"/>
      </rPr>
      <t xml:space="preserve">  (m²)</t>
    </r>
  </si>
  <si>
    <t>Taxa (g/m².min)</t>
  </si>
  <si>
    <t>Taxa (g/cm².h)</t>
  </si>
  <si>
    <t xml:space="preserve">GRÁFICO DA TAXA DE SECAGEM  FUNÇÃO DO TEMPO </t>
  </si>
  <si>
    <t>UR (%)</t>
  </si>
  <si>
    <t xml:space="preserve">UR (%) da secagem </t>
  </si>
  <si>
    <r>
      <t>UA (g</t>
    </r>
    <r>
      <rPr>
        <vertAlign val="subscript"/>
        <sz val="16"/>
        <color theme="1"/>
        <rFont val="Times New Roman"/>
        <family val="1"/>
      </rPr>
      <t>H2O</t>
    </r>
    <r>
      <rPr>
        <sz val="16"/>
        <color theme="1"/>
        <rFont val="Times New Roman"/>
        <family val="1"/>
      </rPr>
      <t>/g</t>
    </r>
    <r>
      <rPr>
        <vertAlign val="subscript"/>
        <sz val="16"/>
        <color theme="1"/>
        <rFont val="Times New Roman"/>
        <family val="1"/>
      </rPr>
      <t>sólido seco</t>
    </r>
    <r>
      <rPr>
        <sz val="16"/>
        <color theme="1"/>
        <rFont val="Times New Roman"/>
        <family val="1"/>
      </rPr>
      <t xml:space="preserve">) </t>
    </r>
  </si>
  <si>
    <t>CATT 3</t>
  </si>
  <si>
    <r>
      <t>m</t>
    </r>
    <r>
      <rPr>
        <b/>
        <vertAlign val="subscript"/>
        <sz val="16"/>
        <color theme="1"/>
        <rFont val="Times New Roman"/>
        <family val="1"/>
      </rPr>
      <t>part.</t>
    </r>
    <r>
      <rPr>
        <b/>
        <sz val="16"/>
        <color theme="1"/>
        <rFont val="Times New Roman"/>
        <family val="1"/>
      </rPr>
      <t xml:space="preserve"> (g)</t>
    </r>
  </si>
  <si>
    <r>
      <t>V</t>
    </r>
    <r>
      <rPr>
        <b/>
        <vertAlign val="subscript"/>
        <sz val="16"/>
        <color theme="1"/>
        <rFont val="Times New Roman"/>
        <family val="1"/>
      </rPr>
      <t>proveta</t>
    </r>
    <r>
      <rPr>
        <b/>
        <sz val="16"/>
        <color theme="1"/>
        <rFont val="Times New Roman"/>
        <family val="1"/>
      </rPr>
      <t xml:space="preserve"> (mL)</t>
    </r>
  </si>
  <si>
    <r>
      <rPr>
        <b/>
        <sz val="16"/>
        <color theme="1"/>
        <rFont val="Calibri"/>
        <family val="2"/>
      </rPr>
      <t>ρ</t>
    </r>
    <r>
      <rPr>
        <b/>
        <vertAlign val="subscript"/>
        <sz val="16"/>
        <color theme="1"/>
        <rFont val="Times New Roman"/>
        <family val="1"/>
      </rPr>
      <t xml:space="preserve">bulk </t>
    </r>
    <r>
      <rPr>
        <b/>
        <sz val="16"/>
        <color theme="1"/>
        <rFont val="Times New Roman"/>
        <family val="1"/>
      </rPr>
      <t>(g/cm³)</t>
    </r>
  </si>
  <si>
    <r>
      <rPr>
        <b/>
        <sz val="16"/>
        <color theme="1"/>
        <rFont val="Calibri"/>
        <family val="2"/>
      </rPr>
      <t>ρ</t>
    </r>
    <r>
      <rPr>
        <b/>
        <vertAlign val="subscript"/>
        <sz val="16"/>
        <color theme="1"/>
        <rFont val="Times New Roman"/>
        <family val="1"/>
      </rPr>
      <t xml:space="preserve">bulk </t>
    </r>
    <r>
      <rPr>
        <b/>
        <sz val="16"/>
        <color theme="1"/>
        <rFont val="Times New Roman"/>
        <family val="1"/>
      </rPr>
      <t>(Kg/m³)</t>
    </r>
  </si>
  <si>
    <t>ΔHdecrescente (mmCA)</t>
  </si>
  <si>
    <t>ΔHdecrescente (mCA)</t>
  </si>
  <si>
    <t xml:space="preserve">Paquimetria </t>
  </si>
  <si>
    <t>Peneiramento</t>
  </si>
  <si>
    <t>Literatura</t>
  </si>
  <si>
    <t>Massa específica real (kg/m³)</t>
  </si>
  <si>
    <t>Picnometria</t>
  </si>
  <si>
    <t>Massa específica aparente (kg/m³)</t>
  </si>
  <si>
    <t>Ensaio de proveta</t>
  </si>
  <si>
    <t>Paquimetria</t>
  </si>
  <si>
    <t>Equação</t>
  </si>
  <si>
    <t>Gráfico</t>
  </si>
  <si>
    <t>Velocidade de jorro mínimo (m/s)</t>
  </si>
  <si>
    <t>∆P jorro máx. (Pa)</t>
  </si>
  <si>
    <t>∆P jorro min. (Pa)</t>
  </si>
  <si>
    <t>∆P jorro estável (Pa)</t>
  </si>
  <si>
    <t>529,6 - 592,4</t>
  </si>
  <si>
    <t>GRÁFICO DO ADIMENSIONAL EM FUNÇÃO DO TEMPO</t>
  </si>
  <si>
    <t>Raio das partículas (m)</t>
  </si>
  <si>
    <t>B*r²</t>
  </si>
  <si>
    <t>μ²</t>
  </si>
  <si>
    <t>PI²</t>
  </si>
  <si>
    <t>μ²*PI²</t>
  </si>
  <si>
    <t>Def (m²/s)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</si>
</sst>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[$R$ -416]#,##0.00"/>
    <numFmt numFmtId="166" formatCode="0.0"/>
    <numFmt numFmtId="167" formatCode="0.0000"/>
    <numFmt numFmtId="168" formatCode="0.00000"/>
    <numFmt numFmtId="169" formatCode="0.000000"/>
  </numFmts>
  <fonts count="29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name val="Arial"/>
      <family val="2"/>
    </font>
    <font>
      <b/>
      <sz val="12"/>
      <color rgb="FF000000"/>
      <name val="Times New Roman"/>
      <family val="1"/>
    </font>
    <font>
      <b/>
      <sz val="12"/>
      <color rgb="FF000000"/>
      <name val="&quot;Times New Roman&quot;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rgb="FF1155CC"/>
      <name val="Arial"/>
      <family val="2"/>
    </font>
    <font>
      <u/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6"/>
      <color rgb="FF000000"/>
      <name val="Times New Roman"/>
      <family val="1"/>
    </font>
    <font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Times New Roman"/>
      <family val="1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b/>
      <vertAlign val="subscript"/>
      <sz val="18"/>
      <color theme="1"/>
      <name val="Times New Roman"/>
      <family val="1"/>
    </font>
    <font>
      <b/>
      <sz val="16"/>
      <color theme="1"/>
      <name val="Times New Roman"/>
      <family val="1"/>
    </font>
    <font>
      <b/>
      <vertAlign val="subscript"/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b/>
      <vertAlign val="subscript"/>
      <sz val="16"/>
      <color rgb="FF000000"/>
      <name val="Times New Roman"/>
      <family val="1"/>
    </font>
    <font>
      <sz val="8"/>
      <name val="Arial"/>
      <family val="2"/>
      <scheme val="minor"/>
    </font>
    <font>
      <sz val="16"/>
      <color theme="1"/>
      <name val="Times New Roman"/>
      <family val="1"/>
    </font>
    <font>
      <vertAlign val="subscript"/>
      <sz val="16"/>
      <color theme="1"/>
      <name val="Times New Roman"/>
      <family val="1"/>
    </font>
    <font>
      <sz val="9"/>
      <color indexed="81"/>
      <name val="Segoe UI"/>
      <family val="2"/>
    </font>
    <font>
      <b/>
      <sz val="16"/>
      <color theme="1"/>
      <name val="Calibri"/>
      <family val="2"/>
    </font>
    <font>
      <b/>
      <sz val="16"/>
      <color theme="1"/>
      <name val="Times New Roman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00FFFF"/>
        <bgColor rgb="FF00FFFF"/>
      </patternFill>
    </fill>
    <fill>
      <patternFill patternType="solid">
        <fgColor rgb="FF6FA8DC"/>
        <bgColor rgb="FF6FA8DC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8"/>
      </left>
      <right style="double">
        <color theme="8"/>
      </right>
      <top style="double">
        <color theme="8"/>
      </top>
      <bottom style="double">
        <color theme="8"/>
      </bottom>
      <diagonal/>
    </border>
    <border>
      <left style="double">
        <color theme="9" tint="-0.249977111117893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/>
      <right/>
      <top style="double">
        <color theme="9" tint="-0.249977111117893"/>
      </top>
      <bottom style="double">
        <color theme="9" tint="-0.249977111117893"/>
      </bottom>
      <diagonal/>
    </border>
    <border>
      <left/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rgb="FFDE4B10"/>
      </left>
      <right style="double">
        <color rgb="FFDE4B10"/>
      </right>
      <top style="double">
        <color rgb="FFDE4B10"/>
      </top>
      <bottom style="double">
        <color rgb="FFDE4B10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 style="double">
        <color rgb="FFDE4B10"/>
      </left>
      <right/>
      <top style="double">
        <color rgb="FFDE4B10"/>
      </top>
      <bottom style="double">
        <color rgb="FFDE4B10"/>
      </bottom>
      <diagonal/>
    </border>
    <border>
      <left/>
      <right style="double">
        <color rgb="FFDE4B10"/>
      </right>
      <top style="double">
        <color rgb="FFDE4B10"/>
      </top>
      <bottom style="double">
        <color rgb="FFDE4B10"/>
      </bottom>
      <diagonal/>
    </border>
    <border>
      <left/>
      <right/>
      <top style="double">
        <color rgb="FFDE4B10"/>
      </top>
      <bottom style="double">
        <color rgb="FFDE4B1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289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11" fontId="1" fillId="0" borderId="6" xfId="0" applyNumberFormat="1" applyFont="1" applyBorder="1" applyAlignment="1">
      <alignment horizontal="center"/>
    </xf>
    <xf numFmtId="11" fontId="1" fillId="0" borderId="7" xfId="0" applyNumberFormat="1" applyFont="1" applyBorder="1" applyAlignment="1">
      <alignment horizontal="center"/>
    </xf>
    <xf numFmtId="0" fontId="1" fillId="0" borderId="0" xfId="0" applyFont="1" applyAlignment="1"/>
    <xf numFmtId="2" fontId="5" fillId="0" borderId="1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2" fontId="1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6" fillId="3" borderId="11" xfId="0" applyFont="1" applyFill="1" applyBorder="1" applyAlignment="1">
      <alignment horizontal="center"/>
    </xf>
    <xf numFmtId="11" fontId="1" fillId="0" borderId="4" xfId="0" applyNumberFormat="1" applyFont="1" applyBorder="1" applyAlignment="1">
      <alignment horizontal="center"/>
    </xf>
    <xf numFmtId="11" fontId="1" fillId="0" borderId="0" xfId="0" applyNumberFormat="1" applyFont="1" applyAlignment="1">
      <alignment horizontal="center"/>
    </xf>
    <xf numFmtId="166" fontId="1" fillId="0" borderId="11" xfId="0" applyNumberFormat="1" applyFont="1" applyBorder="1" applyAlignment="1">
      <alignment horizontal="center"/>
    </xf>
    <xf numFmtId="166" fontId="1" fillId="0" borderId="13" xfId="0" applyNumberFormat="1" applyFont="1" applyBorder="1" applyAlignment="1">
      <alignment horizontal="center"/>
    </xf>
    <xf numFmtId="11" fontId="1" fillId="0" borderId="5" xfId="0" applyNumberFormat="1" applyFont="1" applyBorder="1" applyAlignment="1">
      <alignment horizontal="center"/>
    </xf>
    <xf numFmtId="166" fontId="1" fillId="0" borderId="1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/>
    <xf numFmtId="0" fontId="1" fillId="0" borderId="12" xfId="0" applyFont="1" applyBorder="1" applyAlignment="1">
      <alignment horizontal="center" vertical="center"/>
    </xf>
    <xf numFmtId="0" fontId="6" fillId="5" borderId="12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67" fontId="1" fillId="0" borderId="13" xfId="0" applyNumberFormat="1" applyFont="1" applyBorder="1" applyAlignment="1">
      <alignment horizontal="center"/>
    </xf>
    <xf numFmtId="166" fontId="1" fillId="0" borderId="13" xfId="0" applyNumberFormat="1" applyFont="1" applyBorder="1" applyAlignment="1">
      <alignment horizontal="center" vertical="center"/>
    </xf>
    <xf numFmtId="0" fontId="1" fillId="0" borderId="0" xfId="0" applyFont="1"/>
    <xf numFmtId="166" fontId="1" fillId="0" borderId="0" xfId="0" applyNumberFormat="1" applyFont="1"/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7" fontId="1" fillId="0" borderId="14" xfId="0" applyNumberFormat="1" applyFont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7" fillId="0" borderId="0" xfId="0" applyFont="1" applyAlignment="1"/>
    <xf numFmtId="0" fontId="7" fillId="0" borderId="12" xfId="0" applyFont="1" applyBorder="1" applyAlignment="1">
      <alignment horizontal="center"/>
    </xf>
    <xf numFmtId="167" fontId="7" fillId="0" borderId="12" xfId="0" applyNumberFormat="1" applyFont="1" applyBorder="1" applyAlignment="1">
      <alignment horizontal="center"/>
    </xf>
    <xf numFmtId="11" fontId="7" fillId="0" borderId="12" xfId="0" applyNumberFormat="1" applyFont="1" applyBorder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7" fontId="7" fillId="3" borderId="12" xfId="0" applyNumberFormat="1" applyFont="1" applyFill="1" applyBorder="1" applyAlignment="1">
      <alignment horizontal="center"/>
    </xf>
    <xf numFmtId="0" fontId="7" fillId="0" borderId="12" xfId="0" applyFont="1" applyBorder="1" applyAlignment="1"/>
    <xf numFmtId="167" fontId="7" fillId="9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0" fontId="7" fillId="5" borderId="12" xfId="0" applyFont="1" applyFill="1" applyBorder="1" applyAlignment="1"/>
    <xf numFmtId="0" fontId="7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/>
    <xf numFmtId="167" fontId="7" fillId="5" borderId="0" xfId="0" applyNumberFormat="1" applyFont="1" applyFill="1" applyAlignment="1">
      <alignment horizontal="center"/>
    </xf>
    <xf numFmtId="167" fontId="7" fillId="5" borderId="12" xfId="0" applyNumberFormat="1" applyFont="1" applyFill="1" applyBorder="1" applyAlignment="1">
      <alignment horizontal="center"/>
    </xf>
    <xf numFmtId="0" fontId="7" fillId="5" borderId="0" xfId="0" applyFont="1" applyFill="1" applyAlignment="1"/>
    <xf numFmtId="0" fontId="6" fillId="5" borderId="2" xfId="0" applyFont="1" applyFill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6" fillId="5" borderId="10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2" fillId="10" borderId="0" xfId="0" applyFont="1" applyFill="1"/>
    <xf numFmtId="0" fontId="12" fillId="11" borderId="0" xfId="0" applyFont="1" applyFill="1" applyAlignment="1"/>
    <xf numFmtId="0" fontId="13" fillId="11" borderId="0" xfId="0" applyFont="1" applyFill="1" applyAlignment="1"/>
    <xf numFmtId="0" fontId="14" fillId="11" borderId="16" xfId="0" applyFont="1" applyFill="1" applyBorder="1" applyAlignment="1">
      <alignment horizontal="center" vertical="center" wrapText="1"/>
    </xf>
    <xf numFmtId="0" fontId="13" fillId="11" borderId="0" xfId="0" applyFont="1" applyFill="1"/>
    <xf numFmtId="0" fontId="14" fillId="11" borderId="16" xfId="0" applyFont="1" applyFill="1" applyBorder="1" applyAlignment="1">
      <alignment horizontal="left" vertical="center" wrapText="1"/>
    </xf>
    <xf numFmtId="0" fontId="14" fillId="11" borderId="17" xfId="0" applyFont="1" applyFill="1" applyBorder="1" applyAlignment="1">
      <alignment horizontal="center" vertical="center" wrapText="1"/>
    </xf>
    <xf numFmtId="0" fontId="15" fillId="11" borderId="17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 wrapText="1"/>
    </xf>
    <xf numFmtId="0" fontId="14" fillId="11" borderId="18" xfId="0" applyFont="1" applyFill="1" applyBorder="1" applyAlignment="1">
      <alignment horizontal="center" vertical="center" wrapText="1"/>
    </xf>
    <xf numFmtId="0" fontId="15" fillId="11" borderId="18" xfId="0" applyFont="1" applyFill="1" applyBorder="1" applyAlignment="1">
      <alignment horizontal="center" vertical="center" wrapText="1"/>
    </xf>
    <xf numFmtId="0" fontId="15" fillId="11" borderId="17" xfId="0" applyFont="1" applyFill="1" applyBorder="1" applyAlignment="1">
      <alignment vertical="center" wrapText="1"/>
    </xf>
    <xf numFmtId="0" fontId="11" fillId="0" borderId="0" xfId="0" applyFont="1" applyAlignment="1"/>
    <xf numFmtId="167" fontId="13" fillId="11" borderId="18" xfId="0" applyNumberFormat="1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11" fontId="0" fillId="0" borderId="0" xfId="0" applyNumberFormat="1" applyFont="1" applyAlignment="1"/>
    <xf numFmtId="0" fontId="19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center" vertical="center"/>
    </xf>
    <xf numFmtId="167" fontId="12" fillId="11" borderId="18" xfId="0" applyNumberFormat="1" applyFont="1" applyFill="1" applyBorder="1" applyAlignment="1">
      <alignment horizontal="center"/>
    </xf>
    <xf numFmtId="0" fontId="21" fillId="11" borderId="0" xfId="0" applyFont="1" applyFill="1" applyAlignment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7" fillId="0" borderId="0" xfId="0" applyFont="1" applyAlignment="1">
      <alignment horizontal="center"/>
    </xf>
    <xf numFmtId="0" fontId="3" fillId="0" borderId="14" xfId="0" applyFont="1" applyBorder="1"/>
    <xf numFmtId="11" fontId="7" fillId="0" borderId="11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2" fillId="11" borderId="17" xfId="0" applyFont="1" applyFill="1" applyBorder="1" applyAlignment="1">
      <alignment horizontal="center"/>
    </xf>
    <xf numFmtId="0" fontId="12" fillId="11" borderId="17" xfId="0" applyFont="1" applyFill="1" applyBorder="1" applyAlignment="1">
      <alignment horizontal="center"/>
    </xf>
    <xf numFmtId="0" fontId="1" fillId="0" borderId="8" xfId="0" applyFont="1" applyBorder="1" applyAlignment="1"/>
    <xf numFmtId="0" fontId="3" fillId="0" borderId="9" xfId="0" applyFont="1" applyBorder="1" applyAlignment="1"/>
    <xf numFmtId="12" fontId="1" fillId="0" borderId="2" xfId="0" quotePrefix="1" applyNumberFormat="1" applyFont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164" fontId="12" fillId="11" borderId="18" xfId="0" applyNumberFormat="1" applyFont="1" applyFill="1" applyBorder="1" applyAlignment="1">
      <alignment horizontal="center" vertical="center"/>
    </xf>
    <xf numFmtId="2" fontId="12" fillId="11" borderId="18" xfId="0" applyNumberFormat="1" applyFont="1" applyFill="1" applyBorder="1" applyAlignment="1">
      <alignment horizontal="center" vertical="center"/>
    </xf>
    <xf numFmtId="0" fontId="1" fillId="12" borderId="0" xfId="0" applyFont="1" applyFill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10" borderId="26" xfId="0" applyFont="1" applyFill="1" applyBorder="1" applyAlignment="1">
      <alignment horizontal="center"/>
    </xf>
    <xf numFmtId="0" fontId="19" fillId="13" borderId="26" xfId="0" applyFont="1" applyFill="1" applyBorder="1" applyAlignment="1">
      <alignment horizontal="center"/>
    </xf>
    <xf numFmtId="0" fontId="21" fillId="13" borderId="26" xfId="0" applyFont="1" applyFill="1" applyBorder="1" applyAlignment="1">
      <alignment horizontal="center"/>
    </xf>
    <xf numFmtId="0" fontId="19" fillId="0" borderId="2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/>
    </xf>
    <xf numFmtId="0" fontId="21" fillId="5" borderId="25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168" fontId="12" fillId="11" borderId="16" xfId="0" applyNumberFormat="1" applyFont="1" applyFill="1" applyBorder="1" applyAlignment="1">
      <alignment horizontal="center"/>
    </xf>
    <xf numFmtId="166" fontId="12" fillId="11" borderId="16" xfId="0" applyNumberFormat="1" applyFont="1" applyFill="1" applyBorder="1" applyAlignment="1">
      <alignment horizontal="center"/>
    </xf>
    <xf numFmtId="1" fontId="12" fillId="11" borderId="16" xfId="0" applyNumberFormat="1" applyFont="1" applyFill="1" applyBorder="1" applyAlignment="1">
      <alignment horizontal="center"/>
    </xf>
    <xf numFmtId="0" fontId="12" fillId="11" borderId="25" xfId="0" applyFont="1" applyFill="1" applyBorder="1" applyAlignment="1">
      <alignment horizontal="center"/>
    </xf>
    <xf numFmtId="167" fontId="12" fillId="11" borderId="25" xfId="0" applyNumberFormat="1" applyFont="1" applyFill="1" applyBorder="1" applyAlignment="1">
      <alignment horizontal="center"/>
    </xf>
    <xf numFmtId="0" fontId="19" fillId="0" borderId="25" xfId="0" applyFont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166" fontId="12" fillId="11" borderId="25" xfId="0" applyNumberFormat="1" applyFont="1" applyFill="1" applyBorder="1" applyAlignment="1">
      <alignment horizontal="center"/>
    </xf>
    <xf numFmtId="166" fontId="1" fillId="14" borderId="0" xfId="0" applyNumberFormat="1" applyFont="1" applyFill="1" applyAlignment="1">
      <alignment horizontal="center"/>
    </xf>
    <xf numFmtId="166" fontId="1" fillId="14" borderId="13" xfId="0" applyNumberFormat="1" applyFont="1" applyFill="1" applyBorder="1" applyAlignment="1">
      <alignment horizontal="center" vertical="center"/>
    </xf>
    <xf numFmtId="0" fontId="1" fillId="14" borderId="0" xfId="0" applyFont="1" applyFill="1"/>
    <xf numFmtId="166" fontId="1" fillId="14" borderId="0" xfId="0" applyNumberFormat="1" applyFont="1" applyFill="1"/>
    <xf numFmtId="166" fontId="12" fillId="11" borderId="25" xfId="0" applyNumberFormat="1" applyFont="1" applyFill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 wrapText="1"/>
    </xf>
    <xf numFmtId="0" fontId="12" fillId="10" borderId="30" xfId="0" applyFont="1" applyFill="1" applyBorder="1" applyAlignment="1">
      <alignment horizontal="center" vertical="center"/>
    </xf>
    <xf numFmtId="164" fontId="12" fillId="10" borderId="30" xfId="0" applyNumberFormat="1" applyFont="1" applyFill="1" applyBorder="1" applyAlignment="1">
      <alignment horizontal="center" vertical="center"/>
    </xf>
    <xf numFmtId="166" fontId="12" fillId="10" borderId="30" xfId="0" applyNumberFormat="1" applyFont="1" applyFill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/>
    </xf>
    <xf numFmtId="0" fontId="21" fillId="5" borderId="30" xfId="0" applyFont="1" applyFill="1" applyBorder="1" applyAlignment="1">
      <alignment horizontal="center" vertical="center"/>
    </xf>
    <xf numFmtId="166" fontId="12" fillId="11" borderId="30" xfId="0" applyNumberFormat="1" applyFont="1" applyFill="1" applyBorder="1" applyAlignment="1">
      <alignment horizontal="center"/>
    </xf>
    <xf numFmtId="167" fontId="7" fillId="15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0" borderId="0" xfId="0" applyFont="1" applyFill="1" applyAlignment="1"/>
    <xf numFmtId="0" fontId="1" fillId="13" borderId="0" xfId="0" applyFont="1" applyFill="1" applyAlignment="1">
      <alignment horizontal="center"/>
    </xf>
    <xf numFmtId="0" fontId="1" fillId="13" borderId="0" xfId="0" applyFont="1" applyFill="1" applyAlignment="1"/>
    <xf numFmtId="0" fontId="1" fillId="10" borderId="0" xfId="0" applyFont="1" applyFill="1"/>
    <xf numFmtId="0" fontId="1" fillId="13" borderId="0" xfId="0" applyFont="1" applyFill="1"/>
    <xf numFmtId="0" fontId="0" fillId="0" borderId="0" xfId="0" applyFont="1" applyAlignment="1">
      <alignment horizontal="center"/>
    </xf>
    <xf numFmtId="0" fontId="7" fillId="16" borderId="12" xfId="0" applyFont="1" applyFill="1" applyBorder="1" applyAlignment="1">
      <alignment horizontal="center"/>
    </xf>
    <xf numFmtId="167" fontId="1" fillId="0" borderId="0" xfId="0" applyNumberFormat="1" applyFont="1" applyAlignment="1">
      <alignment vertical="center"/>
    </xf>
    <xf numFmtId="0" fontId="11" fillId="0" borderId="0" xfId="0" quotePrefix="1" applyFont="1" applyAlignment="1"/>
    <xf numFmtId="0" fontId="11" fillId="0" borderId="0" xfId="0" quotePrefix="1" applyFont="1" applyAlignment="1">
      <alignment horizontal="center"/>
    </xf>
    <xf numFmtId="0" fontId="21" fillId="11" borderId="25" xfId="0" applyFont="1" applyFill="1" applyBorder="1" applyAlignment="1">
      <alignment horizontal="center" vertical="center"/>
    </xf>
    <xf numFmtId="168" fontId="21" fillId="11" borderId="25" xfId="0" applyNumberFormat="1" applyFont="1" applyFill="1" applyBorder="1" applyAlignment="1">
      <alignment horizontal="center"/>
    </xf>
    <xf numFmtId="0" fontId="1" fillId="0" borderId="0" xfId="0" applyFont="1" applyAlignment="1">
      <alignment vertical="center"/>
    </xf>
    <xf numFmtId="0" fontId="7" fillId="0" borderId="0" xfId="0" applyFont="1" applyFill="1" applyBorder="1" applyAlignment="1">
      <alignment horizontal="center"/>
    </xf>
    <xf numFmtId="167" fontId="0" fillId="0" borderId="0" xfId="0" applyNumberFormat="1" applyFont="1" applyAlignment="1"/>
    <xf numFmtId="0" fontId="19" fillId="0" borderId="17" xfId="0" applyFont="1" applyBorder="1" applyAlignment="1">
      <alignment horizontal="center" vertical="center" wrapText="1"/>
    </xf>
    <xf numFmtId="1" fontId="12" fillId="11" borderId="17" xfId="0" applyNumberFormat="1" applyFont="1" applyFill="1" applyBorder="1" applyAlignment="1">
      <alignment horizontal="center"/>
    </xf>
    <xf numFmtId="167" fontId="12" fillId="11" borderId="17" xfId="0" applyNumberFormat="1" applyFont="1" applyFill="1" applyBorder="1" applyAlignment="1">
      <alignment horizontal="center"/>
    </xf>
    <xf numFmtId="0" fontId="19" fillId="0" borderId="16" xfId="0" applyFont="1" applyBorder="1" applyAlignment="1">
      <alignment horizontal="center"/>
    </xf>
    <xf numFmtId="167" fontId="12" fillId="11" borderId="16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1" fontId="0" fillId="0" borderId="0" xfId="0" applyNumberFormat="1" applyFont="1" applyAlignment="1">
      <alignment horizontal="center"/>
    </xf>
    <xf numFmtId="0" fontId="12" fillId="0" borderId="17" xfId="0" applyFont="1" applyBorder="1" applyAlignment="1">
      <alignment horizontal="center"/>
    </xf>
    <xf numFmtId="11" fontId="12" fillId="11" borderId="17" xfId="0" applyNumberFormat="1" applyFont="1" applyFill="1" applyBorder="1" applyAlignment="1">
      <alignment horizontal="center"/>
    </xf>
    <xf numFmtId="2" fontId="0" fillId="0" borderId="0" xfId="0" applyNumberFormat="1" applyFont="1" applyAlignment="1"/>
    <xf numFmtId="0" fontId="12" fillId="0" borderId="17" xfId="0" applyFont="1" applyBorder="1" applyAlignment="1">
      <alignment horizontal="center" wrapText="1"/>
    </xf>
    <xf numFmtId="0" fontId="21" fillId="0" borderId="25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168" fontId="12" fillId="11" borderId="25" xfId="0" applyNumberFormat="1" applyFont="1" applyFill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1" fillId="0" borderId="1" xfId="0" applyFont="1" applyBorder="1" applyAlignment="1"/>
    <xf numFmtId="0" fontId="24" fillId="0" borderId="17" xfId="0" applyFont="1" applyBorder="1" applyAlignment="1"/>
    <xf numFmtId="0" fontId="24" fillId="0" borderId="17" xfId="0" applyFont="1" applyBorder="1" applyAlignment="1">
      <alignment horizontal="center"/>
    </xf>
    <xf numFmtId="0" fontId="12" fillId="5" borderId="17" xfId="0" applyFont="1" applyFill="1" applyBorder="1" applyAlignment="1">
      <alignment horizontal="center"/>
    </xf>
    <xf numFmtId="0" fontId="28" fillId="0" borderId="18" xfId="0" applyFont="1" applyBorder="1" applyAlignment="1">
      <alignment horizontal="center" vertical="center"/>
    </xf>
    <xf numFmtId="0" fontId="0" fillId="0" borderId="0" xfId="0" applyFont="1" applyAlignment="1"/>
    <xf numFmtId="0" fontId="21" fillId="11" borderId="25" xfId="0" applyFont="1" applyFill="1" applyBorder="1" applyAlignment="1">
      <alignment horizontal="center"/>
    </xf>
    <xf numFmtId="2" fontId="12" fillId="11" borderId="18" xfId="0" applyNumberFormat="1" applyFont="1" applyFill="1" applyBorder="1" applyAlignment="1">
      <alignment horizontal="center"/>
    </xf>
    <xf numFmtId="0" fontId="12" fillId="11" borderId="17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/>
    </xf>
    <xf numFmtId="0" fontId="21" fillId="11" borderId="16" xfId="0" applyFont="1" applyFill="1" applyBorder="1" applyAlignment="1">
      <alignment horizontal="center"/>
    </xf>
    <xf numFmtId="0" fontId="12" fillId="11" borderId="16" xfId="0" applyFont="1" applyFill="1" applyBorder="1" applyAlignment="1">
      <alignment horizontal="center"/>
    </xf>
    <xf numFmtId="0" fontId="12" fillId="11" borderId="25" xfId="0" quotePrefix="1" applyFont="1" applyFill="1" applyBorder="1" applyAlignment="1">
      <alignment horizontal="center" vertical="center"/>
    </xf>
    <xf numFmtId="0" fontId="12" fillId="11" borderId="25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69" fontId="12" fillId="11" borderId="17" xfId="0" applyNumberFormat="1" applyFont="1" applyFill="1" applyBorder="1" applyAlignment="1">
      <alignment horizontal="center"/>
    </xf>
    <xf numFmtId="0" fontId="0" fillId="0" borderId="0" xfId="0" applyNumberFormat="1" applyFont="1" applyAlignment="1"/>
    <xf numFmtId="11" fontId="12" fillId="11" borderId="17" xfId="0" applyNumberFormat="1" applyFont="1" applyFill="1" applyBorder="1" applyAlignment="1">
      <alignment horizontal="center" vertical="center"/>
    </xf>
    <xf numFmtId="0" fontId="16" fillId="11" borderId="19" xfId="0" applyFont="1" applyFill="1" applyBorder="1" applyAlignment="1">
      <alignment horizontal="center"/>
    </xf>
    <xf numFmtId="0" fontId="16" fillId="11" borderId="20" xfId="0" applyFont="1" applyFill="1" applyBorder="1" applyAlignment="1">
      <alignment horizontal="center"/>
    </xf>
    <xf numFmtId="0" fontId="16" fillId="11" borderId="21" xfId="0" applyFont="1" applyFill="1" applyBorder="1" applyAlignment="1">
      <alignment horizontal="center"/>
    </xf>
    <xf numFmtId="167" fontId="13" fillId="11" borderId="19" xfId="0" applyNumberFormat="1" applyFont="1" applyFill="1" applyBorder="1" applyAlignment="1">
      <alignment horizontal="center"/>
    </xf>
    <xf numFmtId="167" fontId="13" fillId="11" borderId="20" xfId="0" applyNumberFormat="1" applyFont="1" applyFill="1" applyBorder="1" applyAlignment="1">
      <alignment horizontal="center"/>
    </xf>
    <xf numFmtId="167" fontId="13" fillId="11" borderId="21" xfId="0" applyNumberFormat="1" applyFont="1" applyFill="1" applyBorder="1" applyAlignment="1">
      <alignment horizontal="center"/>
    </xf>
    <xf numFmtId="0" fontId="12" fillId="11" borderId="22" xfId="0" applyFont="1" applyFill="1" applyBorder="1" applyAlignment="1">
      <alignment horizontal="center"/>
    </xf>
    <xf numFmtId="0" fontId="12" fillId="11" borderId="23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2" fontId="1" fillId="0" borderId="11" xfId="0" applyNumberFormat="1" applyFont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2" fillId="11" borderId="17" xfId="0" applyFont="1" applyFill="1" applyBorder="1" applyAlignment="1">
      <alignment horizontal="center"/>
    </xf>
    <xf numFmtId="0" fontId="21" fillId="11" borderId="24" xfId="0" applyFont="1" applyFill="1" applyBorder="1" applyAlignment="1">
      <alignment horizontal="center"/>
    </xf>
    <xf numFmtId="166" fontId="12" fillId="11" borderId="24" xfId="0" applyNumberFormat="1" applyFont="1" applyFill="1" applyBorder="1" applyAlignment="1">
      <alignment horizontal="center"/>
    </xf>
    <xf numFmtId="0" fontId="21" fillId="11" borderId="22" xfId="0" applyFont="1" applyFill="1" applyBorder="1" applyAlignment="1">
      <alignment horizontal="center"/>
    </xf>
    <xf numFmtId="0" fontId="21" fillId="11" borderId="23" xfId="0" applyFont="1" applyFill="1" applyBorder="1" applyAlignment="1">
      <alignment horizontal="center"/>
    </xf>
    <xf numFmtId="0" fontId="21" fillId="11" borderId="25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/>
    </xf>
    <xf numFmtId="0" fontId="21" fillId="11" borderId="19" xfId="0" applyFont="1" applyFill="1" applyBorder="1" applyAlignment="1">
      <alignment horizontal="center"/>
    </xf>
    <xf numFmtId="0" fontId="21" fillId="11" borderId="20" xfId="0" applyFont="1" applyFill="1" applyBorder="1" applyAlignment="1">
      <alignment horizontal="center"/>
    </xf>
    <xf numFmtId="0" fontId="21" fillId="11" borderId="21" xfId="0" applyFont="1" applyFill="1" applyBorder="1" applyAlignment="1">
      <alignment horizont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21" fillId="11" borderId="31" xfId="0" applyFont="1" applyFill="1" applyBorder="1" applyAlignment="1">
      <alignment horizontal="center"/>
    </xf>
    <xf numFmtId="0" fontId="21" fillId="11" borderId="32" xfId="0" applyFont="1" applyFill="1" applyBorder="1" applyAlignment="1">
      <alignment horizontal="center"/>
    </xf>
    <xf numFmtId="0" fontId="21" fillId="11" borderId="33" xfId="0" applyFont="1" applyFill="1" applyBorder="1" applyAlignment="1">
      <alignment horizontal="center"/>
    </xf>
    <xf numFmtId="0" fontId="21" fillId="11" borderId="16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3" fillId="0" borderId="10" xfId="0" applyFont="1" applyBorder="1"/>
    <xf numFmtId="0" fontId="7" fillId="5" borderId="8" xfId="0" applyFont="1" applyFill="1" applyBorder="1" applyAlignment="1">
      <alignment horizontal="center"/>
    </xf>
    <xf numFmtId="0" fontId="3" fillId="0" borderId="9" xfId="0" applyFont="1" applyBorder="1"/>
    <xf numFmtId="0" fontId="7" fillId="2" borderId="8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21" fillId="11" borderId="27" xfId="0" applyFont="1" applyFill="1" applyBorder="1" applyAlignment="1">
      <alignment horizontal="center"/>
    </xf>
    <xf numFmtId="0" fontId="21" fillId="11" borderId="28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3" xfId="0" applyFont="1" applyBorder="1"/>
    <xf numFmtId="0" fontId="1" fillId="6" borderId="0" xfId="0" applyFont="1" applyFill="1" applyAlignment="1">
      <alignment horizontal="center" vertical="center"/>
    </xf>
    <xf numFmtId="0" fontId="3" fillId="0" borderId="2" xfId="0" applyFont="1" applyBorder="1"/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E4B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trlProps/ctrlProp1.xml><?xml version="1.0" encoding="utf-8"?>
<formControlPr xmlns="http://schemas.microsoft.com/office/spreadsheetml/2009/9/main" objectType="Drop" dropStyle="combo" dx="22" fmlaLink="'5-Ensaio de umidade'!$Z$6" fmlaRange="'5-Ensaio de umidade'!$Z$7:$Z$10" sel="2" val="0"/>
</file>

<file path=xl/ctrlProps/ctrlProp10.xml><?xml version="1.0" encoding="utf-8"?>
<formControlPr xmlns="http://schemas.microsoft.com/office/spreadsheetml/2009/9/main" objectType="Scroll" dx="22" fmlaLink="'4- Teste de proveta'!$C$7" max="3" min="1" page="10"/>
</file>

<file path=xl/ctrlProps/ctrlProp11.xml><?xml version="1.0" encoding="utf-8"?>
<formControlPr xmlns="http://schemas.microsoft.com/office/spreadsheetml/2009/9/main" objectType="Scroll" dx="22" fmlaLink="'2-Paquimetria'!$B$15" max="7" min="1" page="10"/>
</file>

<file path=xl/ctrlProps/ctrlProp12.xml><?xml version="1.0" encoding="utf-8"?>
<formControlPr xmlns="http://schemas.microsoft.com/office/spreadsheetml/2009/9/main" objectType="Scroll" dx="22" fmlaLink="'2-Paquimetria'!$I$3" max="7" min="1" page="10" val="7"/>
</file>

<file path=xl/ctrlProps/ctrlProp13.xml><?xml version="1.0" encoding="utf-8"?>
<formControlPr xmlns="http://schemas.microsoft.com/office/spreadsheetml/2009/9/main" objectType="Drop" dropStyle="combo" dx="22" fmlaLink="'2-Paquimetria'!$K$5" fmlaRange="'2-Paquimetria'!$K$6:$K$13" sel="4" val="0"/>
</file>

<file path=xl/ctrlProps/ctrlProp14.xml><?xml version="1.0" encoding="utf-8"?>
<formControlPr xmlns="http://schemas.microsoft.com/office/spreadsheetml/2009/9/main" objectType="Drop" dropStyle="combo" dx="22" fmlaLink="'6-Branco e leito com massa'!$R$5" fmlaRange="'6-Branco e leito com massa'!$R$6:$R$12" sel="7" val="0"/>
</file>

<file path=xl/ctrlProps/ctrlProp15.xml><?xml version="1.0" encoding="utf-8"?>
<formControlPr xmlns="http://schemas.microsoft.com/office/spreadsheetml/2009/9/main" objectType="Scroll" dx="22" fmlaLink="'6-Branco e leito com massa'!$J$3" max="8" min="1" page="10" val="3"/>
</file>

<file path=xl/ctrlProps/ctrlProp16.xml><?xml version="1.0" encoding="utf-8"?>
<formControlPr xmlns="http://schemas.microsoft.com/office/spreadsheetml/2009/9/main" objectType="Scroll" dx="22" fmlaLink="'6-Branco e leito com massa'!$D$33" max="25" min="1" page="10" val="2"/>
</file>

<file path=xl/ctrlProps/ctrlProp17.xml><?xml version="1.0" encoding="utf-8"?>
<formControlPr xmlns="http://schemas.microsoft.com/office/spreadsheetml/2009/9/main" objectType="Scroll" dx="22" fmlaLink="'6-Branco e leito com massa'!$I$33" max="24" min="1" page="10"/>
</file>

<file path=xl/ctrlProps/ctrlProp18.xml><?xml version="1.0" encoding="utf-8"?>
<formControlPr xmlns="http://schemas.microsoft.com/office/spreadsheetml/2009/9/main" objectType="Scroll" dx="22" fmlaLink="'6-Branco e leito com massa'!$C$62" max="15" min="1" page="10"/>
</file>

<file path=xl/ctrlProps/ctrlProp19.xml><?xml version="1.0" encoding="utf-8"?>
<formControlPr xmlns="http://schemas.microsoft.com/office/spreadsheetml/2009/9/main" objectType="Scroll" dx="22" fmlaLink="'6-Branco e leito com massa'!$L$60" max="15" min="1" page="10"/>
</file>

<file path=xl/ctrlProps/ctrlProp2.xml><?xml version="1.0" encoding="utf-8"?>
<formControlPr xmlns="http://schemas.microsoft.com/office/spreadsheetml/2009/9/main" objectType="Scroll" dx="22" fmlaLink="'5-Ensaio de umidade'!$P$8" max="2" min="1" page="10" val="2"/>
</file>

<file path=xl/ctrlProps/ctrlProp20.xml><?xml version="1.0" encoding="utf-8"?>
<formControlPr xmlns="http://schemas.microsoft.com/office/spreadsheetml/2009/9/main" objectType="Drop" dropStyle="combo" dx="22" fmlaLink="'6-Branco e leito com massa'!$V$36" fmlaRange="'6-Branco e leito com massa'!$V$37:$V$40" sel="3" val="0"/>
</file>

<file path=xl/ctrlProps/ctrlProp21.xml><?xml version="1.0" encoding="utf-8"?>
<formControlPr xmlns="http://schemas.microsoft.com/office/spreadsheetml/2009/9/main" objectType="Scroll" dx="22" fmlaLink="'5-Ensaio de umidade'!$J$9" max="17" min="1" page="10"/>
</file>

<file path=xl/ctrlProps/ctrlProp22.xml><?xml version="1.0" encoding="utf-8"?>
<formControlPr xmlns="http://schemas.microsoft.com/office/spreadsheetml/2009/9/main" objectType="Scroll" dx="22" fmlaLink="'5-Ensaio de umidade'!$AZ$3" max="9" min="1" page="10"/>
</file>

<file path=xl/ctrlProps/ctrlProp23.xml><?xml version="1.0" encoding="utf-8"?>
<formControlPr xmlns="http://schemas.microsoft.com/office/spreadsheetml/2009/9/main" objectType="Scroll" dx="22" fmlaLink="'5-Ensaio de umidade'!$X$10" max="7" min="1" page="10" val="7"/>
</file>

<file path=xl/ctrlProps/ctrlProp24.xml><?xml version="1.0" encoding="utf-8"?>
<formControlPr xmlns="http://schemas.microsoft.com/office/spreadsheetml/2009/9/main" objectType="Scroll" dx="22" fmlaLink="'5-Ensaio de umidade'!$AM$26" max="2" min="1" page="10"/>
</file>

<file path=xl/ctrlProps/ctrlProp25.xml><?xml version="1.0" encoding="utf-8"?>
<formControlPr xmlns="http://schemas.microsoft.com/office/spreadsheetml/2009/9/main" objectType="Scroll" dx="22" fmlaLink="'5-Ensaio de umidade'!$AO$3" max="8" min="1" page="10"/>
</file>

<file path=xl/ctrlProps/ctrlProp26.xml><?xml version="1.0" encoding="utf-8"?>
<formControlPr xmlns="http://schemas.microsoft.com/office/spreadsheetml/2009/9/main" objectType="Scroll" dx="22" fmlaLink="'5-Ensaio de umidade'!$AW$4" max="7" min="1" page="10"/>
</file>

<file path=xl/ctrlProps/ctrlProp27.xml><?xml version="1.0" encoding="utf-8"?>
<formControlPr xmlns="http://schemas.microsoft.com/office/spreadsheetml/2009/9/main" objectType="Drop" dropStyle="combo" dx="22" fmlaLink="'5-Ensaio de umidade'!$AY$19" fmlaRange="'5-Ensaio de umidade'!$AZ$19:$AZ$21" sel="3" val="0"/>
</file>

<file path=xl/ctrlProps/ctrlProp28.xml><?xml version="1.0" encoding="utf-8"?>
<formControlPr xmlns="http://schemas.microsoft.com/office/spreadsheetml/2009/9/main" objectType="Scroll" dx="22" fmlaLink="'7-Monitoramento das temperatura'!$H$3" max="7" min="1" page="10"/>
</file>

<file path=xl/ctrlProps/ctrlProp3.xml><?xml version="1.0" encoding="utf-8"?>
<formControlPr xmlns="http://schemas.microsoft.com/office/spreadsheetml/2009/9/main" objectType="Drop" dropStyle="combo" dx="22" fmlaLink="'5-Ensaio de umidade'!$AA$11" fmlaRange="'5-Ensaio de umidade'!$Z$12:$Z$15" sel="2" val="0"/>
</file>

<file path=xl/ctrlProps/ctrlProp4.xml><?xml version="1.0" encoding="utf-8"?>
<formControlPr xmlns="http://schemas.microsoft.com/office/spreadsheetml/2009/9/main" objectType="Scroll" dx="22" fmlaLink="'5-Ensaio de umidade'!$P$9" max="2" min="1" page="10"/>
</file>

<file path=xl/ctrlProps/ctrlProp5.xml><?xml version="1.0" encoding="utf-8"?>
<formControlPr xmlns="http://schemas.microsoft.com/office/spreadsheetml/2009/9/main" objectType="Drop" dropStyle="combo" dx="22" fmlaLink="'1-Picnometria líquida '!$C$18" fmlaRange="'1-Picnometria líquida '!$B$19:$B$20" noThreeD="1" sel="1" val="0"/>
</file>

<file path=xl/ctrlProps/ctrlProp6.xml><?xml version="1.0" encoding="utf-8"?>
<formControlPr xmlns="http://schemas.microsoft.com/office/spreadsheetml/2009/9/main" objectType="Scroll" dx="22" fmlaLink="'1-Picnometria líquida '!$C$7" max="2" min="1" page="10" val="2"/>
</file>

<file path=xl/ctrlProps/ctrlProp7.xml><?xml version="1.0" encoding="utf-8"?>
<formControlPr xmlns="http://schemas.microsoft.com/office/spreadsheetml/2009/9/main" objectType="Scroll" dx="22" fmlaLink="'1-Picnometria líquida '!$D$9" max="2" min="1" page="10"/>
</file>

<file path=xl/ctrlProps/ctrlProp8.xml><?xml version="1.0" encoding="utf-8"?>
<formControlPr xmlns="http://schemas.microsoft.com/office/spreadsheetml/2009/9/main" objectType="Scroll" dx="22" fmlaLink="'3-Ensaio de peneiramento'!$B$2" max="3" min="1" page="10"/>
</file>

<file path=xl/ctrlProps/ctrlProp9.xml><?xml version="1.0" encoding="utf-8"?>
<formControlPr xmlns="http://schemas.microsoft.com/office/spreadsheetml/2009/9/main" objectType="Scroll" dx="22" fmlaLink="'3-Ensaio de peneiramento'!$H$2" max="3" min="1" page="10"/>
</file>

<file path=xl/diagrams/_rels/data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iagrams/_rels/data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iagrams/_rels/data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iagrams/_rels/data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iagrams/_rels/data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iagrams/_rels/data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iagrams/_rels/data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iagram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iagram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iagram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iagram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iagram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iagram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iagram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7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8.xml><?xml version="1.0" encoding="utf-8"?>
<dgm:colorsDef xmlns:dgm="http://schemas.openxmlformats.org/drawingml/2006/diagram" xmlns:a="http://schemas.openxmlformats.org/drawingml/2006/main" uniqueId="urn:microsoft.com/office/officeart/2005/8/colors/accent3_2">
  <dgm:title val=""/>
  <dgm:desc val=""/>
  <dgm:catLst>
    <dgm:cat type="accent3" pri="112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3"/>
    </dgm:fillClrLst>
    <dgm:linClrLst meth="repeat">
      <a:schemeClr val="accent3"/>
    </dgm:linClrLst>
    <dgm:effectClrLst/>
    <dgm:txLinClrLst/>
    <dgm:txFillClrLst/>
    <dgm:txEffectClrLst/>
  </dgm:styleLbl>
  <dgm:styleLbl name="ln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8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9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0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1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2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3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4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5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6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7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8.xml><?xml version="1.0" encoding="utf-8"?>
<dgm:colorsDef xmlns:dgm="http://schemas.openxmlformats.org/drawingml/2006/diagram" xmlns:a="http://schemas.openxmlformats.org/drawingml/2006/main" uniqueId="urn:microsoft.com/office/officeart/2005/8/colors/accent3_2">
  <dgm:title val=""/>
  <dgm:desc val=""/>
  <dgm:catLst>
    <dgm:cat type="accent3" pri="112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3"/>
    </dgm:fillClrLst>
    <dgm:linClrLst meth="repeat">
      <a:schemeClr val="accent3"/>
    </dgm:linClrLst>
    <dgm:effectClrLst/>
    <dgm:txLinClrLst/>
    <dgm:txFillClrLst/>
    <dgm:txEffectClrLst/>
  </dgm:styleLbl>
  <dgm:styleLbl name="ln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8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9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0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1.xml><?xml version="1.0" encoding="utf-8"?>
<dgm:colorsDef xmlns:dgm="http://schemas.openxmlformats.org/drawingml/2006/diagram" xmlns:a="http://schemas.openxmlformats.org/drawingml/2006/main" uniqueId="urn:microsoft.com/office/officeart/2005/8/colors/colorful2">
  <dgm:title val=""/>
  <dgm:desc val=""/>
  <dgm:catLst>
    <dgm:cat type="colorful" pri="10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/>
      <a:schemeClr val="accent3"/>
    </dgm:fillClrLst>
    <dgm:linClrLst>
      <a:schemeClr val="accent2"/>
      <a:schemeClr val="accent3"/>
    </dgm:linClrLst>
    <dgm:effectClrLst/>
    <dgm:txLinClrLst/>
    <dgm:txFillClrLst/>
    <dgm:txEffectClrLst/>
  </dgm:styleLbl>
  <dgm:styleLbl name="ln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alpha val="5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2"/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4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5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6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7.xml><?xml version="1.0" encoding="utf-8"?>
<dgm:colorsDef xmlns:dgm="http://schemas.openxmlformats.org/drawingml/2006/diagram" xmlns:a="http://schemas.openxmlformats.org/drawingml/2006/main" uniqueId="urn:microsoft.com/office/officeart/2005/8/colors/accent3_2">
  <dgm:title val=""/>
  <dgm:desc val=""/>
  <dgm:catLst>
    <dgm:cat type="accent3" pri="112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3"/>
    </dgm:fillClrLst>
    <dgm:linClrLst meth="repeat">
      <a:schemeClr val="accent3"/>
    </dgm:linClrLst>
    <dgm:effectClrLst/>
    <dgm:txLinClrLst/>
    <dgm:txFillClrLst/>
    <dgm:txEffectClrLst/>
  </dgm:styleLbl>
  <dgm:styleLbl name="lnNode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/>
    </dgm:fillClrLst>
    <dgm:linClrLst meth="repeat">
      <a:schemeClr val="accent3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/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8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8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9.xml><?xml version="1.0" encoding="utf-8"?>
<dgm:colorsDef xmlns:dgm="http://schemas.openxmlformats.org/drawingml/2006/diagram" xmlns:a="http://schemas.openxmlformats.org/drawingml/2006/main" uniqueId="urn:microsoft.com/office/officeart/2005/8/colors/colorful2">
  <dgm:title val=""/>
  <dgm:desc val=""/>
  <dgm:catLst>
    <dgm:cat type="colorful" pri="10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/>
      <a:schemeClr val="accent3"/>
    </dgm:fillClrLst>
    <dgm:linClrLst>
      <a:schemeClr val="accent2"/>
      <a:schemeClr val="accent3"/>
    </dgm:linClrLst>
    <dgm:effectClrLst/>
    <dgm:txLinClrLst/>
    <dgm:txFillClrLst/>
    <dgm:txEffectClrLst/>
  </dgm:styleLbl>
  <dgm:styleLbl name="ln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alpha val="5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2"/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0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1.xml><?xml version="1.0" encoding="utf-8"?>
<dgm:colorsDef xmlns:dgm="http://schemas.openxmlformats.org/drawingml/2006/diagram" xmlns:a="http://schemas.openxmlformats.org/drawingml/2006/main" uniqueId="urn:microsoft.com/office/officeart/2005/8/colors/colorful2">
  <dgm:title val=""/>
  <dgm:desc val=""/>
  <dgm:catLst>
    <dgm:cat type="colorful" pri="10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/>
      <a:schemeClr val="accent3"/>
    </dgm:fillClrLst>
    <dgm:linClrLst>
      <a:schemeClr val="accent2"/>
      <a:schemeClr val="accent3"/>
    </dgm:linClrLst>
    <dgm:effectClrLst/>
    <dgm:txLinClrLst/>
    <dgm:txFillClrLst/>
    <dgm:txEffectClrLst/>
  </dgm:styleLbl>
  <dgm:styleLbl name="ln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alpha val="5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2"/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6_3">
  <dgm:title val=""/>
  <dgm:desc val=""/>
  <dgm:catLst>
    <dgm:cat type="accent6" pri="11300"/>
  </dgm:catLst>
  <dgm:styleLbl name="node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6">
        <a:shade val="80000"/>
      </a:schemeClr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6">
        <a:shade val="80000"/>
      </a:schemeClr>
      <a:schemeClr val="accent6">
        <a:tint val="7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/>
    <dgm:txEffectClrLst/>
  </dgm:styleLbl>
  <dgm:styleLbl name="lnNode1">
    <dgm:fillClrLst>
      <a:schemeClr val="accent6">
        <a:shade val="80000"/>
      </a:schemeClr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6">
        <a:shade val="80000"/>
        <a:alpha val="50000"/>
      </a:schemeClr>
      <a:schemeClr val="accent6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/>
    <dgm:txEffectClrLst/>
  </dgm:styleLbl>
  <dgm:styleLbl name="fg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9000"/>
      </a:schemeClr>
    </dgm:fillClrLst>
    <dgm:linClrLst meth="repeat">
      <a:schemeClr val="accent6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80000"/>
      </a:schemeClr>
    </dgm:fillClrLst>
    <dgm:linClrLst meth="repeat">
      <a:schemeClr val="accent6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6_3">
  <dgm:title val=""/>
  <dgm:desc val=""/>
  <dgm:catLst>
    <dgm:cat type="accent6" pri="11300"/>
  </dgm:catLst>
  <dgm:styleLbl name="node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6">
        <a:shade val="80000"/>
      </a:schemeClr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6">
        <a:shade val="80000"/>
      </a:schemeClr>
      <a:schemeClr val="accent6">
        <a:tint val="7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/>
    <dgm:txEffectClrLst/>
  </dgm:styleLbl>
  <dgm:styleLbl name="lnNode1">
    <dgm:fillClrLst>
      <a:schemeClr val="accent6">
        <a:shade val="80000"/>
      </a:schemeClr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6">
        <a:shade val="80000"/>
        <a:alpha val="50000"/>
      </a:schemeClr>
      <a:schemeClr val="accent6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/>
    <dgm:txEffectClrLst/>
  </dgm:styleLbl>
  <dgm:styleLbl name="fg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6">
        <a:shade val="90000"/>
      </a:schemeClr>
      <a:schemeClr val="accent6">
        <a:tint val="70000"/>
      </a:schemeClr>
    </dgm:fillClrLst>
    <dgm:linClrLst>
      <a:schemeClr val="accent6">
        <a:shade val="90000"/>
      </a:schemeClr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9000"/>
      </a:schemeClr>
    </dgm:fillClrLst>
    <dgm:linClrLst meth="repeat">
      <a:schemeClr val="accent6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80000"/>
      </a:schemeClr>
    </dgm:fillClrLst>
    <dgm:linClrLst meth="repeat">
      <a:schemeClr val="accent6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6">
        <a:shade val="80000"/>
      </a:schemeClr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4FE3249-AE7F-4D33-A8CC-35C30F9F91C0}" type="doc">
      <dgm:prSet loTypeId="urn:microsoft.com/office/officeart/2005/8/layout/hProcess4" loCatId="process" qsTypeId="urn:microsoft.com/office/officeart/2005/8/quickstyle/3d3" qsCatId="3D" csTypeId="urn:microsoft.com/office/officeart/2005/8/colors/colorful1" csCatId="colorful" phldr="1"/>
      <dgm:spPr/>
      <dgm:t>
        <a:bodyPr/>
        <a:lstStyle/>
        <a:p>
          <a:endParaRPr lang="pt-BR"/>
        </a:p>
      </dgm:t>
    </dgm:pt>
    <dgm:pt modelId="{C981CFDB-1A84-4695-9322-EB812506A39C}">
      <dgm:prSet phldrT="[Texto]"/>
      <dgm:spPr/>
      <dgm:t>
        <a:bodyPr/>
        <a:lstStyle/>
        <a:p>
          <a:r>
            <a:rPr lang="pt-BR"/>
            <a:t>Caracterização</a:t>
          </a:r>
        </a:p>
      </dgm:t>
    </dgm:pt>
    <dgm:pt modelId="{F1211811-C15F-4F79-8953-4A5FC7A15F3C}" type="parTrans" cxnId="{609DC10F-EDA9-4E54-AFD3-AB70F1A2C702}">
      <dgm:prSet/>
      <dgm:spPr/>
      <dgm:t>
        <a:bodyPr/>
        <a:lstStyle/>
        <a:p>
          <a:endParaRPr lang="pt-BR"/>
        </a:p>
      </dgm:t>
    </dgm:pt>
    <dgm:pt modelId="{272F51E7-641B-46FB-BE2E-0A3F3CBC142E}" type="sibTrans" cxnId="{609DC10F-EDA9-4E54-AFD3-AB70F1A2C702}">
      <dgm:prSet/>
      <dgm:spPr/>
      <dgm:t>
        <a:bodyPr/>
        <a:lstStyle/>
        <a:p>
          <a:endParaRPr lang="pt-BR"/>
        </a:p>
      </dgm:t>
    </dgm:pt>
    <dgm:pt modelId="{574943D5-15DB-43FB-A0F9-F202D8D08786}">
      <dgm:prSet phldrT="[Texto]"/>
      <dgm:spPr/>
      <dgm:t>
        <a:bodyPr/>
        <a:lstStyle/>
        <a:p>
          <a:r>
            <a:rPr lang="pt-BR"/>
            <a:t>Umidade;</a:t>
          </a:r>
        </a:p>
      </dgm:t>
    </dgm:pt>
    <dgm:pt modelId="{45D60EB5-5DE9-44BA-B007-F71E7B2EC345}" type="parTrans" cxnId="{906F7740-7AD0-4BC9-83A4-DF21F0A8872F}">
      <dgm:prSet/>
      <dgm:spPr/>
      <dgm:t>
        <a:bodyPr/>
        <a:lstStyle/>
        <a:p>
          <a:endParaRPr lang="pt-BR"/>
        </a:p>
      </dgm:t>
    </dgm:pt>
    <dgm:pt modelId="{C7D44E32-8CBF-4927-AE17-309D5D6230CE}" type="sibTrans" cxnId="{906F7740-7AD0-4BC9-83A4-DF21F0A8872F}">
      <dgm:prSet/>
      <dgm:spPr/>
      <dgm:t>
        <a:bodyPr/>
        <a:lstStyle/>
        <a:p>
          <a:endParaRPr lang="pt-BR"/>
        </a:p>
      </dgm:t>
    </dgm:pt>
    <dgm:pt modelId="{DE24D881-5298-481C-AC92-A4C3641955B1}">
      <dgm:prSet phldrT="[Texto]"/>
      <dgm:spPr/>
      <dgm:t>
        <a:bodyPr/>
        <a:lstStyle/>
        <a:p>
          <a:r>
            <a:rPr lang="pt-BR"/>
            <a:t>Temperatura: 80°C;</a:t>
          </a:r>
        </a:p>
      </dgm:t>
    </dgm:pt>
    <dgm:pt modelId="{F42B8DA6-9385-4662-96F2-41AA134C4710}" type="parTrans" cxnId="{BB84591D-010A-4851-B084-542BB3E8AF89}">
      <dgm:prSet/>
      <dgm:spPr/>
      <dgm:t>
        <a:bodyPr/>
        <a:lstStyle/>
        <a:p>
          <a:endParaRPr lang="pt-BR"/>
        </a:p>
      </dgm:t>
    </dgm:pt>
    <dgm:pt modelId="{642FED11-ED19-4AE2-AD24-F8916616C2FC}" type="sibTrans" cxnId="{BB84591D-010A-4851-B084-542BB3E8AF89}">
      <dgm:prSet/>
      <dgm:spPr/>
      <dgm:t>
        <a:bodyPr/>
        <a:lstStyle/>
        <a:p>
          <a:endParaRPr lang="pt-BR"/>
        </a:p>
      </dgm:t>
    </dgm:pt>
    <dgm:pt modelId="{D8FD6860-A9F7-448E-95CC-25454008FDE8}">
      <dgm:prSet phldrT="[Texto]"/>
      <dgm:spPr/>
      <dgm:t>
        <a:bodyPr/>
        <a:lstStyle/>
        <a:p>
          <a:r>
            <a:rPr lang="pt-BR"/>
            <a:t>Massa específica aparente;</a:t>
          </a:r>
        </a:p>
      </dgm:t>
    </dgm:pt>
    <dgm:pt modelId="{02475352-6B68-47DB-A9EB-34CD806713AA}" type="parTrans" cxnId="{17EB5997-31DD-4C30-9055-B6852E44DFCE}">
      <dgm:prSet/>
      <dgm:spPr/>
      <dgm:t>
        <a:bodyPr/>
        <a:lstStyle/>
        <a:p>
          <a:endParaRPr lang="pt-BR"/>
        </a:p>
      </dgm:t>
    </dgm:pt>
    <dgm:pt modelId="{0A207D30-D9B9-4CA5-AE76-D5448878BEB4}" type="sibTrans" cxnId="{17EB5997-31DD-4C30-9055-B6852E44DFCE}">
      <dgm:prSet/>
      <dgm:spPr/>
      <dgm:t>
        <a:bodyPr/>
        <a:lstStyle/>
        <a:p>
          <a:endParaRPr lang="pt-BR"/>
        </a:p>
      </dgm:t>
    </dgm:pt>
    <dgm:pt modelId="{9ECE380C-3615-4118-9387-143730CE6309}">
      <dgm:prSet phldrT="[Texto]"/>
      <dgm:spPr/>
      <dgm:t>
        <a:bodyPr/>
        <a:lstStyle/>
        <a:p>
          <a:r>
            <a:rPr lang="pt-BR"/>
            <a:t>Porosidade do leito;</a:t>
          </a:r>
        </a:p>
      </dgm:t>
    </dgm:pt>
    <dgm:pt modelId="{346D1AEA-59F7-42D5-A61A-88B0FB14C3C2}" type="parTrans" cxnId="{4B57243C-0397-4A4A-810E-EE006A0E592F}">
      <dgm:prSet/>
      <dgm:spPr/>
      <dgm:t>
        <a:bodyPr/>
        <a:lstStyle/>
        <a:p>
          <a:endParaRPr lang="pt-BR"/>
        </a:p>
      </dgm:t>
    </dgm:pt>
    <dgm:pt modelId="{F78BAEC0-1BA4-47FB-9070-E42D2995D849}" type="sibTrans" cxnId="{4B57243C-0397-4A4A-810E-EE006A0E592F}">
      <dgm:prSet/>
      <dgm:spPr/>
      <dgm:t>
        <a:bodyPr/>
        <a:lstStyle/>
        <a:p>
          <a:endParaRPr lang="pt-BR"/>
        </a:p>
      </dgm:t>
    </dgm:pt>
    <dgm:pt modelId="{BCCB0A22-4092-40F9-9521-AEC8F4964E13}">
      <dgm:prSet phldrT="[Texto]"/>
      <dgm:spPr/>
      <dgm:t>
        <a:bodyPr/>
        <a:lstStyle/>
        <a:p>
          <a:r>
            <a:rPr lang="pt-BR"/>
            <a:t>Fluidodinâmica</a:t>
          </a:r>
        </a:p>
      </dgm:t>
    </dgm:pt>
    <dgm:pt modelId="{BB8C48C8-5ECA-4FF8-97FA-48DB7BDDA78B}" type="sibTrans" cxnId="{9963FB92-FF99-4862-A735-7C000AFF9CBB}">
      <dgm:prSet/>
      <dgm:spPr/>
      <dgm:t>
        <a:bodyPr/>
        <a:lstStyle/>
        <a:p>
          <a:endParaRPr lang="pt-BR"/>
        </a:p>
      </dgm:t>
    </dgm:pt>
    <dgm:pt modelId="{67B33B85-44CB-4940-B352-AF0131A0C29C}" type="parTrans" cxnId="{9963FB92-FF99-4862-A735-7C000AFF9CBB}">
      <dgm:prSet/>
      <dgm:spPr/>
      <dgm:t>
        <a:bodyPr/>
        <a:lstStyle/>
        <a:p>
          <a:endParaRPr lang="pt-BR"/>
        </a:p>
      </dgm:t>
    </dgm:pt>
    <dgm:pt modelId="{3A4A2988-A517-44AB-ABB3-4ADAB8BB657B}">
      <dgm:prSet phldrT="[Texto]"/>
      <dgm:spPr/>
      <dgm:t>
        <a:bodyPr/>
        <a:lstStyle/>
        <a:p>
          <a:r>
            <a:rPr lang="pt-BR"/>
            <a:t>Velocidade do ar;</a:t>
          </a:r>
        </a:p>
      </dgm:t>
    </dgm:pt>
    <dgm:pt modelId="{E9388BA6-690B-4FD2-A9BA-6A6F340E3966}" type="sibTrans" cxnId="{450CA522-83A5-4310-AA84-CEE7877A8596}">
      <dgm:prSet/>
      <dgm:spPr/>
      <dgm:t>
        <a:bodyPr/>
        <a:lstStyle/>
        <a:p>
          <a:endParaRPr lang="pt-BR"/>
        </a:p>
      </dgm:t>
    </dgm:pt>
    <dgm:pt modelId="{B5095028-A52D-4667-9E7F-C83208D7AE21}" type="parTrans" cxnId="{450CA522-83A5-4310-AA84-CEE7877A8596}">
      <dgm:prSet/>
      <dgm:spPr/>
      <dgm:t>
        <a:bodyPr/>
        <a:lstStyle/>
        <a:p>
          <a:endParaRPr lang="pt-BR"/>
        </a:p>
      </dgm:t>
    </dgm:pt>
    <dgm:pt modelId="{E18CC08E-8201-4202-A23A-5135A7E49733}">
      <dgm:prSet phldrT="[Texto]"/>
      <dgm:spPr/>
      <dgm:t>
        <a:bodyPr/>
        <a:lstStyle/>
        <a:p>
          <a:r>
            <a:rPr lang="pt-BR"/>
            <a:t>Secagem </a:t>
          </a:r>
        </a:p>
      </dgm:t>
    </dgm:pt>
    <dgm:pt modelId="{6C1AE4B9-813B-43DF-B6CA-55D7B731C593}" type="sibTrans" cxnId="{D5A0F934-1326-4574-A0C2-551D15036043}">
      <dgm:prSet/>
      <dgm:spPr/>
      <dgm:t>
        <a:bodyPr/>
        <a:lstStyle/>
        <a:p>
          <a:endParaRPr lang="pt-BR"/>
        </a:p>
      </dgm:t>
    </dgm:pt>
    <dgm:pt modelId="{42435990-F275-4452-8123-1140BA58DDB7}" type="parTrans" cxnId="{D5A0F934-1326-4574-A0C2-551D15036043}">
      <dgm:prSet/>
      <dgm:spPr/>
      <dgm:t>
        <a:bodyPr/>
        <a:lstStyle/>
        <a:p>
          <a:endParaRPr lang="pt-BR"/>
        </a:p>
      </dgm:t>
    </dgm:pt>
    <dgm:pt modelId="{FCFDB859-0646-445D-A26B-1F367690DCB4}">
      <dgm:prSet phldrT="[Texto]"/>
      <dgm:spPr/>
      <dgm:t>
        <a:bodyPr/>
        <a:lstStyle/>
        <a:p>
          <a:r>
            <a:rPr lang="pt-BR"/>
            <a:t>Queda de pressão do leito;</a:t>
          </a:r>
        </a:p>
      </dgm:t>
    </dgm:pt>
    <dgm:pt modelId="{7B9B2370-2F96-4726-928D-218E29740F58}" type="parTrans" cxnId="{81D412A3-F059-4150-BA65-6D55200B2823}">
      <dgm:prSet/>
      <dgm:spPr/>
      <dgm:t>
        <a:bodyPr/>
        <a:lstStyle/>
        <a:p>
          <a:endParaRPr lang="pt-BR"/>
        </a:p>
      </dgm:t>
    </dgm:pt>
    <dgm:pt modelId="{D03D7325-B291-458F-8153-892ECADF520F}" type="sibTrans" cxnId="{81D412A3-F059-4150-BA65-6D55200B2823}">
      <dgm:prSet/>
      <dgm:spPr/>
      <dgm:t>
        <a:bodyPr/>
        <a:lstStyle/>
        <a:p>
          <a:endParaRPr lang="pt-BR"/>
        </a:p>
      </dgm:t>
    </dgm:pt>
    <dgm:pt modelId="{2C6370DA-D521-4458-9DE5-DF83B4B08CC3}">
      <dgm:prSet phldrT="[Texto]"/>
      <dgm:spPr/>
      <dgm:t>
        <a:bodyPr/>
        <a:lstStyle/>
        <a:p>
          <a:r>
            <a:rPr lang="pt-BR"/>
            <a:t>Curva do branco;</a:t>
          </a:r>
        </a:p>
      </dgm:t>
    </dgm:pt>
    <dgm:pt modelId="{B596DC81-F724-4E79-8DF2-45DD71AE8403}" type="parTrans" cxnId="{FF106CCA-24D5-4C2E-83E0-1262D8C0B158}">
      <dgm:prSet/>
      <dgm:spPr/>
      <dgm:t>
        <a:bodyPr/>
        <a:lstStyle/>
        <a:p>
          <a:endParaRPr lang="pt-BR"/>
        </a:p>
      </dgm:t>
    </dgm:pt>
    <dgm:pt modelId="{19285DDA-5429-4B17-9470-534847A33679}" type="sibTrans" cxnId="{FF106CCA-24D5-4C2E-83E0-1262D8C0B158}">
      <dgm:prSet/>
      <dgm:spPr/>
      <dgm:t>
        <a:bodyPr/>
        <a:lstStyle/>
        <a:p>
          <a:endParaRPr lang="pt-BR"/>
        </a:p>
      </dgm:t>
    </dgm:pt>
    <dgm:pt modelId="{558CF171-E0FA-436C-81CD-BCC5F7F95305}">
      <dgm:prSet phldrT="[Texto]"/>
      <dgm:spPr/>
      <dgm:t>
        <a:bodyPr/>
        <a:lstStyle/>
        <a:p>
          <a:r>
            <a:rPr lang="pt-BR"/>
            <a:t>Ensaio fluidodinâmico: crescente e decrescente;</a:t>
          </a:r>
        </a:p>
      </dgm:t>
    </dgm:pt>
    <dgm:pt modelId="{25DCC138-3C95-4D48-B0B4-CB9A02F13FC0}" type="parTrans" cxnId="{94F94BD5-DD0B-4EE2-B730-5A24071D9397}">
      <dgm:prSet/>
      <dgm:spPr/>
      <dgm:t>
        <a:bodyPr/>
        <a:lstStyle/>
        <a:p>
          <a:endParaRPr lang="pt-BR"/>
        </a:p>
      </dgm:t>
    </dgm:pt>
    <dgm:pt modelId="{42BC0AA8-2ED5-495F-BA6B-64CCE6AEAB63}" type="sibTrans" cxnId="{94F94BD5-DD0B-4EE2-B730-5A24071D9397}">
      <dgm:prSet/>
      <dgm:spPr/>
      <dgm:t>
        <a:bodyPr/>
        <a:lstStyle/>
        <a:p>
          <a:endParaRPr lang="pt-BR"/>
        </a:p>
      </dgm:t>
    </dgm:pt>
    <dgm:pt modelId="{E108943D-350E-4951-81F7-258FF3FCE8D2}">
      <dgm:prSet phldrT="[Texto]"/>
      <dgm:spPr/>
      <dgm:t>
        <a:bodyPr/>
        <a:lstStyle/>
        <a:p>
          <a:r>
            <a:rPr lang="pt-BR"/>
            <a:t>Pressão de jorro mínima, máxima e estável;</a:t>
          </a:r>
        </a:p>
      </dgm:t>
    </dgm:pt>
    <dgm:pt modelId="{F3CF65B7-9DDD-43B0-8D83-91670A718E0F}" type="parTrans" cxnId="{B7216ADF-4B7D-41DF-972E-88F11BF9CDED}">
      <dgm:prSet/>
      <dgm:spPr/>
      <dgm:t>
        <a:bodyPr/>
        <a:lstStyle/>
        <a:p>
          <a:endParaRPr lang="pt-BR"/>
        </a:p>
      </dgm:t>
    </dgm:pt>
    <dgm:pt modelId="{4431FF54-97E0-42EB-85EF-64117AFF3BA2}" type="sibTrans" cxnId="{B7216ADF-4B7D-41DF-972E-88F11BF9CDED}">
      <dgm:prSet/>
      <dgm:spPr/>
      <dgm:t>
        <a:bodyPr/>
        <a:lstStyle/>
        <a:p>
          <a:endParaRPr lang="pt-BR"/>
        </a:p>
      </dgm:t>
    </dgm:pt>
    <dgm:pt modelId="{B5EDEE61-808C-48D1-AF0D-1294395F006F}">
      <dgm:prSet phldrT="[Texto]"/>
      <dgm:spPr/>
      <dgm:t>
        <a:bodyPr/>
        <a:lstStyle/>
        <a:p>
          <a:r>
            <a:rPr lang="pt-BR"/>
            <a:t>Velocidade de jorro mínima. </a:t>
          </a:r>
        </a:p>
      </dgm:t>
    </dgm:pt>
    <dgm:pt modelId="{D3EEC8CB-7099-4E7F-B43C-F71FBA3B3FE7}" type="parTrans" cxnId="{E343EA74-D8D2-43E6-A2FC-A68915AA99C7}">
      <dgm:prSet/>
      <dgm:spPr/>
      <dgm:t>
        <a:bodyPr/>
        <a:lstStyle/>
        <a:p>
          <a:endParaRPr lang="pt-BR"/>
        </a:p>
      </dgm:t>
    </dgm:pt>
    <dgm:pt modelId="{36DA9DA9-B3E6-4D71-B272-63F21C38C5E5}" type="sibTrans" cxnId="{E343EA74-D8D2-43E6-A2FC-A68915AA99C7}">
      <dgm:prSet/>
      <dgm:spPr/>
      <dgm:t>
        <a:bodyPr/>
        <a:lstStyle/>
        <a:p>
          <a:endParaRPr lang="pt-BR"/>
        </a:p>
      </dgm:t>
    </dgm:pt>
    <dgm:pt modelId="{77C3B307-C6A3-4688-9F94-D55EC37FFE6E}">
      <dgm:prSet phldrT="[Texto]"/>
      <dgm:spPr/>
      <dgm:t>
        <a:bodyPr/>
        <a:lstStyle/>
        <a:p>
          <a:r>
            <a:rPr lang="pt-BR"/>
            <a:t>Umidade Absoluta, relativa, base seca e base úmida;</a:t>
          </a:r>
        </a:p>
      </dgm:t>
    </dgm:pt>
    <dgm:pt modelId="{B87651EA-7B53-4259-8BD5-086A6F5D1553}" type="parTrans" cxnId="{4DFE1E20-9C6A-42A2-A1D5-CA8C613820EF}">
      <dgm:prSet/>
      <dgm:spPr/>
      <dgm:t>
        <a:bodyPr/>
        <a:lstStyle/>
        <a:p>
          <a:endParaRPr lang="pt-BR"/>
        </a:p>
      </dgm:t>
    </dgm:pt>
    <dgm:pt modelId="{8889D18E-D9C1-478C-970D-FB908D3DC810}" type="sibTrans" cxnId="{4DFE1E20-9C6A-42A2-A1D5-CA8C613820EF}">
      <dgm:prSet/>
      <dgm:spPr/>
      <dgm:t>
        <a:bodyPr/>
        <a:lstStyle/>
        <a:p>
          <a:endParaRPr lang="pt-BR"/>
        </a:p>
      </dgm:t>
    </dgm:pt>
    <dgm:pt modelId="{172C3AE8-CF08-4ADB-A0BA-88CE78331E27}">
      <dgm:prSet phldrT="[Texto]"/>
      <dgm:spPr/>
      <dgm:t>
        <a:bodyPr/>
        <a:lstStyle/>
        <a:p>
          <a:r>
            <a:rPr lang="pt-BR"/>
            <a:t>Adimensional de secagem;</a:t>
          </a:r>
        </a:p>
      </dgm:t>
    </dgm:pt>
    <dgm:pt modelId="{C45F234C-CFD9-45DE-8780-A815640C62AA}" type="parTrans" cxnId="{65E23459-8AEA-42DB-9394-84F1B8DC706D}">
      <dgm:prSet/>
      <dgm:spPr/>
      <dgm:t>
        <a:bodyPr/>
        <a:lstStyle/>
        <a:p>
          <a:endParaRPr lang="pt-BR"/>
        </a:p>
      </dgm:t>
    </dgm:pt>
    <dgm:pt modelId="{3DA252A8-3D85-4627-BE5A-571F5C13F11D}" type="sibTrans" cxnId="{65E23459-8AEA-42DB-9394-84F1B8DC706D}">
      <dgm:prSet/>
      <dgm:spPr/>
      <dgm:t>
        <a:bodyPr/>
        <a:lstStyle/>
        <a:p>
          <a:endParaRPr lang="pt-BR"/>
        </a:p>
      </dgm:t>
    </dgm:pt>
    <dgm:pt modelId="{1979D69E-5D7A-4414-9E25-F7F743CC7A98}">
      <dgm:prSet phldrT="[Texto]"/>
      <dgm:spPr/>
      <dgm:t>
        <a:bodyPr/>
        <a:lstStyle/>
        <a:p>
          <a:r>
            <a:rPr lang="pt-BR"/>
            <a:t>Constante de secagem;</a:t>
          </a:r>
        </a:p>
      </dgm:t>
    </dgm:pt>
    <dgm:pt modelId="{D9955E46-8F7C-4D3A-A2B3-E7F95412011A}" type="parTrans" cxnId="{BB7672F7-F0B3-4B2E-ADFE-E908E4F26895}">
      <dgm:prSet/>
      <dgm:spPr/>
      <dgm:t>
        <a:bodyPr/>
        <a:lstStyle/>
        <a:p>
          <a:endParaRPr lang="pt-BR"/>
        </a:p>
      </dgm:t>
    </dgm:pt>
    <dgm:pt modelId="{BD27966B-7490-4FDA-A262-899FE494DE9A}" type="sibTrans" cxnId="{BB7672F7-F0B3-4B2E-ADFE-E908E4F26895}">
      <dgm:prSet/>
      <dgm:spPr/>
      <dgm:t>
        <a:bodyPr/>
        <a:lstStyle/>
        <a:p>
          <a:endParaRPr lang="pt-BR"/>
        </a:p>
      </dgm:t>
    </dgm:pt>
    <dgm:pt modelId="{ACD94FE4-45B2-4203-BC3C-FFFFAD490FF9}">
      <dgm:prSet phldrT="[Texto]"/>
      <dgm:spPr/>
      <dgm:t>
        <a:bodyPr/>
        <a:lstStyle/>
        <a:p>
          <a:r>
            <a:rPr lang="pt-BR"/>
            <a:t>Difusividade;</a:t>
          </a:r>
        </a:p>
      </dgm:t>
    </dgm:pt>
    <dgm:pt modelId="{36306AB8-F529-4215-B5F6-2D983E426440}" type="parTrans" cxnId="{61F61F11-F157-4202-B961-D3E53DD9F237}">
      <dgm:prSet/>
      <dgm:spPr/>
      <dgm:t>
        <a:bodyPr/>
        <a:lstStyle/>
        <a:p>
          <a:endParaRPr lang="pt-BR"/>
        </a:p>
      </dgm:t>
    </dgm:pt>
    <dgm:pt modelId="{FD27D3B8-89B2-471B-B810-BAF05D119177}" type="sibTrans" cxnId="{61F61F11-F157-4202-B961-D3E53DD9F237}">
      <dgm:prSet/>
      <dgm:spPr/>
      <dgm:t>
        <a:bodyPr/>
        <a:lstStyle/>
        <a:p>
          <a:endParaRPr lang="pt-BR"/>
        </a:p>
      </dgm:t>
    </dgm:pt>
    <dgm:pt modelId="{D5D8D899-53E4-40C9-B202-311D59414A68}">
      <dgm:prSet phldrT="[Texto]"/>
      <dgm:spPr/>
      <dgm:t>
        <a:bodyPr/>
        <a:lstStyle/>
        <a:p>
          <a:r>
            <a:rPr lang="pt-BR"/>
            <a:t>Diâmetro das partículas;</a:t>
          </a:r>
        </a:p>
      </dgm:t>
    </dgm:pt>
    <dgm:pt modelId="{9A805827-20FA-49A1-8AFD-671A6292DF6F}" type="parTrans" cxnId="{4A118356-7D24-4DE2-BDC0-E76E2E8E06B0}">
      <dgm:prSet/>
      <dgm:spPr/>
      <dgm:t>
        <a:bodyPr/>
        <a:lstStyle/>
        <a:p>
          <a:endParaRPr lang="pt-BR"/>
        </a:p>
      </dgm:t>
    </dgm:pt>
    <dgm:pt modelId="{AB55AB69-EE92-453F-BE26-F4160F2716D3}" type="sibTrans" cxnId="{4A118356-7D24-4DE2-BDC0-E76E2E8E06B0}">
      <dgm:prSet/>
      <dgm:spPr/>
      <dgm:t>
        <a:bodyPr/>
        <a:lstStyle/>
        <a:p>
          <a:endParaRPr lang="pt-BR"/>
        </a:p>
      </dgm:t>
    </dgm:pt>
    <dgm:pt modelId="{90A783E7-BCAB-4BCD-88A9-794E4385B4AF}">
      <dgm:prSet phldrT="[Texto]"/>
      <dgm:spPr/>
      <dgm:t>
        <a:bodyPr/>
        <a:lstStyle/>
        <a:p>
          <a:r>
            <a:rPr lang="pt-BR"/>
            <a:t>Taxa de secagem. </a:t>
          </a:r>
        </a:p>
      </dgm:t>
    </dgm:pt>
    <dgm:pt modelId="{10B7EC04-E157-45F1-800E-B84ABF84EDE6}" type="parTrans" cxnId="{3F9013AB-D839-4317-8D63-BCC701D28C0B}">
      <dgm:prSet/>
      <dgm:spPr/>
      <dgm:t>
        <a:bodyPr/>
        <a:lstStyle/>
        <a:p>
          <a:endParaRPr lang="pt-BR"/>
        </a:p>
      </dgm:t>
    </dgm:pt>
    <dgm:pt modelId="{68CEB2D2-46F9-4435-8AA9-03BDAA0FE722}" type="sibTrans" cxnId="{3F9013AB-D839-4317-8D63-BCC701D28C0B}">
      <dgm:prSet/>
      <dgm:spPr/>
      <dgm:t>
        <a:bodyPr/>
        <a:lstStyle/>
        <a:p>
          <a:endParaRPr lang="pt-BR"/>
        </a:p>
      </dgm:t>
    </dgm:pt>
    <dgm:pt modelId="{B7A83231-D276-4750-A083-035E9779408B}">
      <dgm:prSet phldrT="[Texto]"/>
      <dgm:spPr/>
      <dgm:t>
        <a:bodyPr/>
        <a:lstStyle/>
        <a:p>
          <a:r>
            <a:rPr lang="pt-BR"/>
            <a:t>Massa específica real;</a:t>
          </a:r>
        </a:p>
      </dgm:t>
    </dgm:pt>
    <dgm:pt modelId="{46D38318-BF87-4B79-907B-2513F63FEC7E}" type="parTrans" cxnId="{EFBCA83D-DB34-48EE-B715-C88256EC29CC}">
      <dgm:prSet/>
      <dgm:spPr/>
      <dgm:t>
        <a:bodyPr/>
        <a:lstStyle/>
        <a:p>
          <a:endParaRPr lang="pt-BR"/>
        </a:p>
      </dgm:t>
    </dgm:pt>
    <dgm:pt modelId="{D26BDBBB-C390-4F57-B721-22172AE14CA5}" type="sibTrans" cxnId="{EFBCA83D-DB34-48EE-B715-C88256EC29CC}">
      <dgm:prSet/>
      <dgm:spPr/>
      <dgm:t>
        <a:bodyPr/>
        <a:lstStyle/>
        <a:p>
          <a:endParaRPr lang="pt-BR"/>
        </a:p>
      </dgm:t>
    </dgm:pt>
    <dgm:pt modelId="{CB46FE94-B816-494C-9DE0-DFE561F3758C}">
      <dgm:prSet phldrT="[Texto]"/>
      <dgm:spPr/>
      <dgm:t>
        <a:bodyPr/>
        <a:lstStyle/>
        <a:p>
          <a:r>
            <a:rPr lang="pt-BR"/>
            <a:t>Esfericidade. </a:t>
          </a:r>
        </a:p>
      </dgm:t>
    </dgm:pt>
    <dgm:pt modelId="{4C9DF692-71DB-4672-9A12-817762C54F09}" type="parTrans" cxnId="{C5D58565-C595-463C-A2EA-614BED085215}">
      <dgm:prSet/>
      <dgm:spPr/>
      <dgm:t>
        <a:bodyPr/>
        <a:lstStyle/>
        <a:p>
          <a:endParaRPr lang="pt-BR"/>
        </a:p>
      </dgm:t>
    </dgm:pt>
    <dgm:pt modelId="{6754CB04-216F-4E3B-ACD9-2B00933C5866}" type="sibTrans" cxnId="{C5D58565-C595-463C-A2EA-614BED085215}">
      <dgm:prSet/>
      <dgm:spPr/>
      <dgm:t>
        <a:bodyPr/>
        <a:lstStyle/>
        <a:p>
          <a:endParaRPr lang="pt-BR"/>
        </a:p>
      </dgm:t>
    </dgm:pt>
    <dgm:pt modelId="{9129468A-E261-4DDF-8AC7-A18DF17DBA94}" type="pres">
      <dgm:prSet presAssocID="{34FE3249-AE7F-4D33-A8CC-35C30F9F91C0}" presName="Name0" presStyleCnt="0">
        <dgm:presLayoutVars>
          <dgm:dir/>
          <dgm:animLvl val="lvl"/>
          <dgm:resizeHandles val="exact"/>
        </dgm:presLayoutVars>
      </dgm:prSet>
      <dgm:spPr/>
    </dgm:pt>
    <dgm:pt modelId="{9566E8A1-4315-43A3-BC39-303BD61DC6AC}" type="pres">
      <dgm:prSet presAssocID="{34FE3249-AE7F-4D33-A8CC-35C30F9F91C0}" presName="tSp" presStyleCnt="0"/>
      <dgm:spPr/>
    </dgm:pt>
    <dgm:pt modelId="{5EC5047D-D2D4-4254-9758-55DB9FE14BB8}" type="pres">
      <dgm:prSet presAssocID="{34FE3249-AE7F-4D33-A8CC-35C30F9F91C0}" presName="bSp" presStyleCnt="0"/>
      <dgm:spPr/>
    </dgm:pt>
    <dgm:pt modelId="{4F61F75A-46AF-4F59-9753-3D5A146D4491}" type="pres">
      <dgm:prSet presAssocID="{34FE3249-AE7F-4D33-A8CC-35C30F9F91C0}" presName="process" presStyleCnt="0"/>
      <dgm:spPr/>
    </dgm:pt>
    <dgm:pt modelId="{B6719DA5-3ACA-40CE-9DBD-7F3EACF5583C}" type="pres">
      <dgm:prSet presAssocID="{C981CFDB-1A84-4695-9322-EB812506A39C}" presName="composite1" presStyleCnt="0"/>
      <dgm:spPr/>
    </dgm:pt>
    <dgm:pt modelId="{B9650C72-73CD-4657-8058-DDD1F6F4DCB5}" type="pres">
      <dgm:prSet presAssocID="{C981CFDB-1A84-4695-9322-EB812506A39C}" presName="dummyNode1" presStyleLbl="node1" presStyleIdx="0" presStyleCnt="3"/>
      <dgm:spPr/>
    </dgm:pt>
    <dgm:pt modelId="{E4BB9FC3-26A6-4353-BFF6-8CF86A35D15A}" type="pres">
      <dgm:prSet presAssocID="{C981CFDB-1A84-4695-9322-EB812506A39C}" presName="childNode1" presStyleLbl="bgAcc1" presStyleIdx="0" presStyleCnt="3">
        <dgm:presLayoutVars>
          <dgm:bulletEnabled val="1"/>
        </dgm:presLayoutVars>
      </dgm:prSet>
      <dgm:spPr/>
    </dgm:pt>
    <dgm:pt modelId="{9280A22B-DC63-4BBC-A810-BD19C8A80853}" type="pres">
      <dgm:prSet presAssocID="{C981CFDB-1A84-4695-9322-EB812506A39C}" presName="childNode1tx" presStyleLbl="bgAcc1" presStyleIdx="0" presStyleCnt="3">
        <dgm:presLayoutVars>
          <dgm:bulletEnabled val="1"/>
        </dgm:presLayoutVars>
      </dgm:prSet>
      <dgm:spPr/>
    </dgm:pt>
    <dgm:pt modelId="{CB81F9CE-3AD2-4F98-AA3E-3775C7945740}" type="pres">
      <dgm:prSet presAssocID="{C981CFDB-1A84-4695-9322-EB812506A39C}" presName="parentNode1" presStyleLbl="node1" presStyleIdx="0" presStyleCnt="3">
        <dgm:presLayoutVars>
          <dgm:chMax val="1"/>
          <dgm:bulletEnabled val="1"/>
        </dgm:presLayoutVars>
      </dgm:prSet>
      <dgm:spPr/>
    </dgm:pt>
    <dgm:pt modelId="{BBE03D03-84E1-4AD8-A8E3-3AEFFFC173CB}" type="pres">
      <dgm:prSet presAssocID="{C981CFDB-1A84-4695-9322-EB812506A39C}" presName="connSite1" presStyleCnt="0"/>
      <dgm:spPr/>
    </dgm:pt>
    <dgm:pt modelId="{81B0882A-7AB7-40F8-A105-253BB4B4E11D}" type="pres">
      <dgm:prSet presAssocID="{272F51E7-641B-46FB-BE2E-0A3F3CBC142E}" presName="Name9" presStyleLbl="sibTrans2D1" presStyleIdx="0" presStyleCnt="2"/>
      <dgm:spPr/>
    </dgm:pt>
    <dgm:pt modelId="{DB07D7B7-200C-4C4D-A63D-4A0B197709A9}" type="pres">
      <dgm:prSet presAssocID="{BCCB0A22-4092-40F9-9521-AEC8F4964E13}" presName="composite2" presStyleCnt="0"/>
      <dgm:spPr/>
    </dgm:pt>
    <dgm:pt modelId="{0B51A7CF-D077-4678-82A1-C55742E466FE}" type="pres">
      <dgm:prSet presAssocID="{BCCB0A22-4092-40F9-9521-AEC8F4964E13}" presName="dummyNode2" presStyleLbl="node1" presStyleIdx="0" presStyleCnt="3"/>
      <dgm:spPr/>
    </dgm:pt>
    <dgm:pt modelId="{D6F28DB3-CBF1-4508-8DF4-D4E5C79B6697}" type="pres">
      <dgm:prSet presAssocID="{BCCB0A22-4092-40F9-9521-AEC8F4964E13}" presName="childNode2" presStyleLbl="bgAcc1" presStyleIdx="1" presStyleCnt="3">
        <dgm:presLayoutVars>
          <dgm:bulletEnabled val="1"/>
        </dgm:presLayoutVars>
      </dgm:prSet>
      <dgm:spPr/>
    </dgm:pt>
    <dgm:pt modelId="{2B537309-5740-48A2-9597-F2072B2DFA14}" type="pres">
      <dgm:prSet presAssocID="{BCCB0A22-4092-40F9-9521-AEC8F4964E13}" presName="childNode2tx" presStyleLbl="bgAcc1" presStyleIdx="1" presStyleCnt="3">
        <dgm:presLayoutVars>
          <dgm:bulletEnabled val="1"/>
        </dgm:presLayoutVars>
      </dgm:prSet>
      <dgm:spPr/>
    </dgm:pt>
    <dgm:pt modelId="{17ACBD28-5730-4E21-8A6F-A461C8EEAC05}" type="pres">
      <dgm:prSet presAssocID="{BCCB0A22-4092-40F9-9521-AEC8F4964E13}" presName="parentNode2" presStyleLbl="node1" presStyleIdx="1" presStyleCnt="3">
        <dgm:presLayoutVars>
          <dgm:chMax val="0"/>
          <dgm:bulletEnabled val="1"/>
        </dgm:presLayoutVars>
      </dgm:prSet>
      <dgm:spPr/>
    </dgm:pt>
    <dgm:pt modelId="{69DB0F99-B829-4049-95C3-D6B0DF49F1DA}" type="pres">
      <dgm:prSet presAssocID="{BCCB0A22-4092-40F9-9521-AEC8F4964E13}" presName="connSite2" presStyleCnt="0"/>
      <dgm:spPr/>
    </dgm:pt>
    <dgm:pt modelId="{03B6E7E2-2100-447F-A9F7-B27C37955BD0}" type="pres">
      <dgm:prSet presAssocID="{BB8C48C8-5ECA-4FF8-97FA-48DB7BDDA78B}" presName="Name18" presStyleLbl="sibTrans2D1" presStyleIdx="1" presStyleCnt="2"/>
      <dgm:spPr/>
    </dgm:pt>
    <dgm:pt modelId="{4E3AF691-0C87-4BEA-B64A-07CA54F00603}" type="pres">
      <dgm:prSet presAssocID="{E18CC08E-8201-4202-A23A-5135A7E49733}" presName="composite1" presStyleCnt="0"/>
      <dgm:spPr/>
    </dgm:pt>
    <dgm:pt modelId="{C097CD9E-87C7-4EDB-917A-A4B026539E12}" type="pres">
      <dgm:prSet presAssocID="{E18CC08E-8201-4202-A23A-5135A7E49733}" presName="dummyNode1" presStyleLbl="node1" presStyleIdx="1" presStyleCnt="3"/>
      <dgm:spPr/>
    </dgm:pt>
    <dgm:pt modelId="{291B9C85-EF0D-4F4E-8639-7F0A88813456}" type="pres">
      <dgm:prSet presAssocID="{E18CC08E-8201-4202-A23A-5135A7E49733}" presName="childNode1" presStyleLbl="bgAcc1" presStyleIdx="2" presStyleCnt="3">
        <dgm:presLayoutVars>
          <dgm:bulletEnabled val="1"/>
        </dgm:presLayoutVars>
      </dgm:prSet>
      <dgm:spPr/>
    </dgm:pt>
    <dgm:pt modelId="{30C81522-2B84-45F1-BEE4-292077DAB13C}" type="pres">
      <dgm:prSet presAssocID="{E18CC08E-8201-4202-A23A-5135A7E49733}" presName="childNode1tx" presStyleLbl="bgAcc1" presStyleIdx="2" presStyleCnt="3">
        <dgm:presLayoutVars>
          <dgm:bulletEnabled val="1"/>
        </dgm:presLayoutVars>
      </dgm:prSet>
      <dgm:spPr/>
    </dgm:pt>
    <dgm:pt modelId="{2FB10345-0184-4CC2-A689-208E4202F31C}" type="pres">
      <dgm:prSet presAssocID="{E18CC08E-8201-4202-A23A-5135A7E49733}" presName="parentNode1" presStyleLbl="node1" presStyleIdx="2" presStyleCnt="3">
        <dgm:presLayoutVars>
          <dgm:chMax val="1"/>
          <dgm:bulletEnabled val="1"/>
        </dgm:presLayoutVars>
      </dgm:prSet>
      <dgm:spPr/>
    </dgm:pt>
    <dgm:pt modelId="{D5E65A40-22A3-4D7E-84A8-BD5791B4CA09}" type="pres">
      <dgm:prSet presAssocID="{E18CC08E-8201-4202-A23A-5135A7E49733}" presName="connSite1" presStyleCnt="0"/>
      <dgm:spPr/>
    </dgm:pt>
  </dgm:ptLst>
  <dgm:cxnLst>
    <dgm:cxn modelId="{F712ED08-B996-40EB-91D2-979B8D5C5377}" type="presOf" srcId="{D5D8D899-53E4-40C9-B202-311D59414A68}" destId="{E4BB9FC3-26A6-4353-BFF6-8CF86A35D15A}" srcOrd="0" destOrd="4" presId="urn:microsoft.com/office/officeart/2005/8/layout/hProcess4"/>
    <dgm:cxn modelId="{609DC10F-EDA9-4E54-AFD3-AB70F1A2C702}" srcId="{34FE3249-AE7F-4D33-A8CC-35C30F9F91C0}" destId="{C981CFDB-1A84-4695-9322-EB812506A39C}" srcOrd="0" destOrd="0" parTransId="{F1211811-C15F-4F79-8953-4A5FC7A15F3C}" sibTransId="{272F51E7-641B-46FB-BE2E-0A3F3CBC142E}"/>
    <dgm:cxn modelId="{61F61F11-F157-4202-B961-D3E53DD9F237}" srcId="{E18CC08E-8201-4202-A23A-5135A7E49733}" destId="{ACD94FE4-45B2-4203-BC3C-FFFFAD490FF9}" srcOrd="4" destOrd="0" parTransId="{36306AB8-F529-4215-B5F6-2D983E426440}" sibTransId="{FD27D3B8-89B2-471B-B810-BAF05D119177}"/>
    <dgm:cxn modelId="{0EBBB914-3833-44C1-B6CD-25506A42F836}" type="presOf" srcId="{34FE3249-AE7F-4D33-A8CC-35C30F9F91C0}" destId="{9129468A-E261-4DDF-8AC7-A18DF17DBA94}" srcOrd="0" destOrd="0" presId="urn:microsoft.com/office/officeart/2005/8/layout/hProcess4"/>
    <dgm:cxn modelId="{ADD9FD16-6380-4A56-8F08-346FAC6E4059}" type="presOf" srcId="{B7A83231-D276-4750-A083-035E9779408B}" destId="{E4BB9FC3-26A6-4353-BFF6-8CF86A35D15A}" srcOrd="0" destOrd="3" presId="urn:microsoft.com/office/officeart/2005/8/layout/hProcess4"/>
    <dgm:cxn modelId="{3523C01A-22CE-4B80-8E28-1806F2FB6EDA}" type="presOf" srcId="{90A783E7-BCAB-4BCD-88A9-794E4385B4AF}" destId="{291B9C85-EF0D-4F4E-8639-7F0A88813456}" srcOrd="0" destOrd="5" presId="urn:microsoft.com/office/officeart/2005/8/layout/hProcess4"/>
    <dgm:cxn modelId="{E182561B-B723-4480-B031-5B0B457101E2}" type="presOf" srcId="{9ECE380C-3615-4118-9387-143730CE6309}" destId="{9280A22B-DC63-4BBC-A810-BD19C8A80853}" srcOrd="1" destOrd="2" presId="urn:microsoft.com/office/officeart/2005/8/layout/hProcess4"/>
    <dgm:cxn modelId="{BB84591D-010A-4851-B084-542BB3E8AF89}" srcId="{E18CC08E-8201-4202-A23A-5135A7E49733}" destId="{DE24D881-5298-481C-AC92-A4C3641955B1}" srcOrd="0" destOrd="0" parTransId="{F42B8DA6-9385-4662-96F2-41AA134C4710}" sibTransId="{642FED11-ED19-4AE2-AD24-F8916616C2FC}"/>
    <dgm:cxn modelId="{4DFE1E20-9C6A-42A2-A1D5-CA8C613820EF}" srcId="{E18CC08E-8201-4202-A23A-5135A7E49733}" destId="{77C3B307-C6A3-4688-9F94-D55EC37FFE6E}" srcOrd="1" destOrd="0" parTransId="{B87651EA-7B53-4259-8BD5-086A6F5D1553}" sibTransId="{8889D18E-D9C1-478C-970D-FB908D3DC810}"/>
    <dgm:cxn modelId="{450CA522-83A5-4310-AA84-CEE7877A8596}" srcId="{BCCB0A22-4092-40F9-9521-AEC8F4964E13}" destId="{3A4A2988-A517-44AB-ABB3-4ADAB8BB657B}" srcOrd="0" destOrd="0" parTransId="{B5095028-A52D-4667-9E7F-C83208D7AE21}" sibTransId="{E9388BA6-690B-4FD2-A9BA-6A6F340E3966}"/>
    <dgm:cxn modelId="{E2287223-6302-4C1A-BCF6-2575CDAA46EF}" type="presOf" srcId="{172C3AE8-CF08-4ADB-A0BA-88CE78331E27}" destId="{291B9C85-EF0D-4F4E-8639-7F0A88813456}" srcOrd="0" destOrd="2" presId="urn:microsoft.com/office/officeart/2005/8/layout/hProcess4"/>
    <dgm:cxn modelId="{D93D0124-66E9-4E52-9FB3-1F95D705DDD9}" type="presOf" srcId="{FCFDB859-0646-445D-A26B-1F367690DCB4}" destId="{2B537309-5740-48A2-9597-F2072B2DFA14}" srcOrd="1" destOrd="1" presId="urn:microsoft.com/office/officeart/2005/8/layout/hProcess4"/>
    <dgm:cxn modelId="{93EA1227-5092-416B-A831-B16C64F6F6E0}" type="presOf" srcId="{558CF171-E0FA-436C-81CD-BCC5F7F95305}" destId="{D6F28DB3-CBF1-4508-8DF4-D4E5C79B6697}" srcOrd="0" destOrd="3" presId="urn:microsoft.com/office/officeart/2005/8/layout/hProcess4"/>
    <dgm:cxn modelId="{2A19402A-DB63-4B3C-A0ED-63D03C66E1D2}" type="presOf" srcId="{B5EDEE61-808C-48D1-AF0D-1294395F006F}" destId="{2B537309-5740-48A2-9597-F2072B2DFA14}" srcOrd="1" destOrd="5" presId="urn:microsoft.com/office/officeart/2005/8/layout/hProcess4"/>
    <dgm:cxn modelId="{F7603532-7F59-4DE5-B49A-82D9B7838FCF}" type="presOf" srcId="{B7A83231-D276-4750-A083-035E9779408B}" destId="{9280A22B-DC63-4BBC-A810-BD19C8A80853}" srcOrd="1" destOrd="3" presId="urn:microsoft.com/office/officeart/2005/8/layout/hProcess4"/>
    <dgm:cxn modelId="{D5A0F934-1326-4574-A0C2-551D15036043}" srcId="{34FE3249-AE7F-4D33-A8CC-35C30F9F91C0}" destId="{E18CC08E-8201-4202-A23A-5135A7E49733}" srcOrd="2" destOrd="0" parTransId="{42435990-F275-4452-8123-1140BA58DDB7}" sibTransId="{6C1AE4B9-813B-43DF-B6CA-55D7B731C593}"/>
    <dgm:cxn modelId="{C03F0335-2FDD-4240-8B51-1FC345A25B2B}" type="presOf" srcId="{DE24D881-5298-481C-AC92-A4C3641955B1}" destId="{291B9C85-EF0D-4F4E-8639-7F0A88813456}" srcOrd="0" destOrd="0" presId="urn:microsoft.com/office/officeart/2005/8/layout/hProcess4"/>
    <dgm:cxn modelId="{6DDA0736-6805-41A6-A6A3-C422BE9EEE2D}" type="presOf" srcId="{E108943D-350E-4951-81F7-258FF3FCE8D2}" destId="{2B537309-5740-48A2-9597-F2072B2DFA14}" srcOrd="1" destOrd="4" presId="urn:microsoft.com/office/officeart/2005/8/layout/hProcess4"/>
    <dgm:cxn modelId="{27D35C38-D5BF-4B1E-AC97-09BC8AAA9E67}" type="presOf" srcId="{3A4A2988-A517-44AB-ABB3-4ADAB8BB657B}" destId="{D6F28DB3-CBF1-4508-8DF4-D4E5C79B6697}" srcOrd="0" destOrd="0" presId="urn:microsoft.com/office/officeart/2005/8/layout/hProcess4"/>
    <dgm:cxn modelId="{4B57243C-0397-4A4A-810E-EE006A0E592F}" srcId="{C981CFDB-1A84-4695-9322-EB812506A39C}" destId="{9ECE380C-3615-4118-9387-143730CE6309}" srcOrd="2" destOrd="0" parTransId="{346D1AEA-59F7-42D5-A61A-88B0FB14C3C2}" sibTransId="{F78BAEC0-1BA4-47FB-9070-E42D2995D849}"/>
    <dgm:cxn modelId="{51484F3D-1E37-4D14-9A8E-30F63E662079}" type="presOf" srcId="{574943D5-15DB-43FB-A0F9-F202D8D08786}" destId="{E4BB9FC3-26A6-4353-BFF6-8CF86A35D15A}" srcOrd="0" destOrd="0" presId="urn:microsoft.com/office/officeart/2005/8/layout/hProcess4"/>
    <dgm:cxn modelId="{EFBCA83D-DB34-48EE-B715-C88256EC29CC}" srcId="{C981CFDB-1A84-4695-9322-EB812506A39C}" destId="{B7A83231-D276-4750-A083-035E9779408B}" srcOrd="3" destOrd="0" parTransId="{46D38318-BF87-4B79-907B-2513F63FEC7E}" sibTransId="{D26BDBBB-C390-4F57-B721-22172AE14CA5}"/>
    <dgm:cxn modelId="{7E42153E-4322-45A1-A693-D63678B14A30}" type="presOf" srcId="{77C3B307-C6A3-4688-9F94-D55EC37FFE6E}" destId="{30C81522-2B84-45F1-BEE4-292077DAB13C}" srcOrd="1" destOrd="1" presId="urn:microsoft.com/office/officeart/2005/8/layout/hProcess4"/>
    <dgm:cxn modelId="{906F7740-7AD0-4BC9-83A4-DF21F0A8872F}" srcId="{C981CFDB-1A84-4695-9322-EB812506A39C}" destId="{574943D5-15DB-43FB-A0F9-F202D8D08786}" srcOrd="0" destOrd="0" parTransId="{45D60EB5-5DE9-44BA-B007-F71E7B2EC345}" sibTransId="{C7D44E32-8CBF-4927-AE17-309D5D6230CE}"/>
    <dgm:cxn modelId="{6A6B915D-4E02-4164-A2D3-B8CB1CBCF5B8}" type="presOf" srcId="{C981CFDB-1A84-4695-9322-EB812506A39C}" destId="{CB81F9CE-3AD2-4F98-AA3E-3775C7945740}" srcOrd="0" destOrd="0" presId="urn:microsoft.com/office/officeart/2005/8/layout/hProcess4"/>
    <dgm:cxn modelId="{64CE1B5F-3102-4BB5-8BED-18D44D881574}" type="presOf" srcId="{1979D69E-5D7A-4414-9E25-F7F743CC7A98}" destId="{291B9C85-EF0D-4F4E-8639-7F0A88813456}" srcOrd="0" destOrd="3" presId="urn:microsoft.com/office/officeart/2005/8/layout/hProcess4"/>
    <dgm:cxn modelId="{C5D58565-C595-463C-A2EA-614BED085215}" srcId="{C981CFDB-1A84-4695-9322-EB812506A39C}" destId="{CB46FE94-B816-494C-9DE0-DFE561F3758C}" srcOrd="5" destOrd="0" parTransId="{4C9DF692-71DB-4672-9A12-817762C54F09}" sibTransId="{6754CB04-216F-4E3B-ACD9-2B00933C5866}"/>
    <dgm:cxn modelId="{8D18786A-4F52-4E08-85EB-11A3C1A582DF}" type="presOf" srcId="{558CF171-E0FA-436C-81CD-BCC5F7F95305}" destId="{2B537309-5740-48A2-9597-F2072B2DFA14}" srcOrd="1" destOrd="3" presId="urn:microsoft.com/office/officeart/2005/8/layout/hProcess4"/>
    <dgm:cxn modelId="{4A7ADF6F-C304-4F2D-B21B-3E9F2048163E}" type="presOf" srcId="{CB46FE94-B816-494C-9DE0-DFE561F3758C}" destId="{E4BB9FC3-26A6-4353-BFF6-8CF86A35D15A}" srcOrd="0" destOrd="5" presId="urn:microsoft.com/office/officeart/2005/8/layout/hProcess4"/>
    <dgm:cxn modelId="{BCE10052-616D-47CD-980A-CF098EA43649}" type="presOf" srcId="{ACD94FE4-45B2-4203-BC3C-FFFFAD490FF9}" destId="{291B9C85-EF0D-4F4E-8639-7F0A88813456}" srcOrd="0" destOrd="4" presId="urn:microsoft.com/office/officeart/2005/8/layout/hProcess4"/>
    <dgm:cxn modelId="{E343EA74-D8D2-43E6-A2FC-A68915AA99C7}" srcId="{BCCB0A22-4092-40F9-9521-AEC8F4964E13}" destId="{B5EDEE61-808C-48D1-AF0D-1294395F006F}" srcOrd="5" destOrd="0" parTransId="{D3EEC8CB-7099-4E7F-B43C-F71FBA3B3FE7}" sibTransId="{36DA9DA9-B3E6-4D71-B272-63F21C38C5E5}"/>
    <dgm:cxn modelId="{4A5E7B75-E00E-451A-A659-6029B0025131}" type="presOf" srcId="{D5D8D899-53E4-40C9-B202-311D59414A68}" destId="{9280A22B-DC63-4BBC-A810-BD19C8A80853}" srcOrd="1" destOrd="4" presId="urn:microsoft.com/office/officeart/2005/8/layout/hProcess4"/>
    <dgm:cxn modelId="{1BE07076-44B4-4905-80D6-3D3AD0E766EA}" type="presOf" srcId="{90A783E7-BCAB-4BCD-88A9-794E4385B4AF}" destId="{30C81522-2B84-45F1-BEE4-292077DAB13C}" srcOrd="1" destOrd="5" presId="urn:microsoft.com/office/officeart/2005/8/layout/hProcess4"/>
    <dgm:cxn modelId="{4A118356-7D24-4DE2-BDC0-E76E2E8E06B0}" srcId="{C981CFDB-1A84-4695-9322-EB812506A39C}" destId="{D5D8D899-53E4-40C9-B202-311D59414A68}" srcOrd="4" destOrd="0" parTransId="{9A805827-20FA-49A1-8AFD-671A6292DF6F}" sibTransId="{AB55AB69-EE92-453F-BE26-F4160F2716D3}"/>
    <dgm:cxn modelId="{65E23459-8AEA-42DB-9394-84F1B8DC706D}" srcId="{E18CC08E-8201-4202-A23A-5135A7E49733}" destId="{172C3AE8-CF08-4ADB-A0BA-88CE78331E27}" srcOrd="2" destOrd="0" parTransId="{C45F234C-CFD9-45DE-8780-A815640C62AA}" sibTransId="{3DA252A8-3D85-4627-BE5A-571F5C13F11D}"/>
    <dgm:cxn modelId="{6BB29084-7E4A-4E53-8527-A9CAA2B0B2C1}" type="presOf" srcId="{B5EDEE61-808C-48D1-AF0D-1294395F006F}" destId="{D6F28DB3-CBF1-4508-8DF4-D4E5C79B6697}" srcOrd="0" destOrd="5" presId="urn:microsoft.com/office/officeart/2005/8/layout/hProcess4"/>
    <dgm:cxn modelId="{1372F285-22AA-4A16-A2BB-073BBFAA3ECB}" type="presOf" srcId="{2C6370DA-D521-4458-9DE5-DF83B4B08CC3}" destId="{D6F28DB3-CBF1-4508-8DF4-D4E5C79B6697}" srcOrd="0" destOrd="2" presId="urn:microsoft.com/office/officeart/2005/8/layout/hProcess4"/>
    <dgm:cxn modelId="{4610EC8A-9E2B-45DE-BD32-84769FECA092}" type="presOf" srcId="{CB46FE94-B816-494C-9DE0-DFE561F3758C}" destId="{9280A22B-DC63-4BBC-A810-BD19C8A80853}" srcOrd="1" destOrd="5" presId="urn:microsoft.com/office/officeart/2005/8/layout/hProcess4"/>
    <dgm:cxn modelId="{6190F88A-B576-4295-AE22-565FFD9A04C6}" type="presOf" srcId="{E18CC08E-8201-4202-A23A-5135A7E49733}" destId="{2FB10345-0184-4CC2-A689-208E4202F31C}" srcOrd="0" destOrd="0" presId="urn:microsoft.com/office/officeart/2005/8/layout/hProcess4"/>
    <dgm:cxn modelId="{08D7258D-07A6-4C37-8586-8204D4595BEF}" type="presOf" srcId="{1979D69E-5D7A-4414-9E25-F7F743CC7A98}" destId="{30C81522-2B84-45F1-BEE4-292077DAB13C}" srcOrd="1" destOrd="3" presId="urn:microsoft.com/office/officeart/2005/8/layout/hProcess4"/>
    <dgm:cxn modelId="{9963FB92-FF99-4862-A735-7C000AFF9CBB}" srcId="{34FE3249-AE7F-4D33-A8CC-35C30F9F91C0}" destId="{BCCB0A22-4092-40F9-9521-AEC8F4964E13}" srcOrd="1" destOrd="0" parTransId="{67B33B85-44CB-4940-B352-AF0131A0C29C}" sibTransId="{BB8C48C8-5ECA-4FF8-97FA-48DB7BDDA78B}"/>
    <dgm:cxn modelId="{68B27694-BA23-4E53-A749-4485F5789445}" type="presOf" srcId="{BB8C48C8-5ECA-4FF8-97FA-48DB7BDDA78B}" destId="{03B6E7E2-2100-447F-A9F7-B27C37955BD0}" srcOrd="0" destOrd="0" presId="urn:microsoft.com/office/officeart/2005/8/layout/hProcess4"/>
    <dgm:cxn modelId="{17EB5997-31DD-4C30-9055-B6852E44DFCE}" srcId="{C981CFDB-1A84-4695-9322-EB812506A39C}" destId="{D8FD6860-A9F7-448E-95CC-25454008FDE8}" srcOrd="1" destOrd="0" parTransId="{02475352-6B68-47DB-A9EB-34CD806713AA}" sibTransId="{0A207D30-D9B9-4CA5-AE76-D5448878BEB4}"/>
    <dgm:cxn modelId="{8F84369A-8DB8-4E53-B3A8-BB62951EC5D2}" type="presOf" srcId="{9ECE380C-3615-4118-9387-143730CE6309}" destId="{E4BB9FC3-26A6-4353-BFF6-8CF86A35D15A}" srcOrd="0" destOrd="2" presId="urn:microsoft.com/office/officeart/2005/8/layout/hProcess4"/>
    <dgm:cxn modelId="{CA72EA9A-3597-42CE-B9AB-FAFD492E3594}" type="presOf" srcId="{ACD94FE4-45B2-4203-BC3C-FFFFAD490FF9}" destId="{30C81522-2B84-45F1-BEE4-292077DAB13C}" srcOrd="1" destOrd="4" presId="urn:microsoft.com/office/officeart/2005/8/layout/hProcess4"/>
    <dgm:cxn modelId="{77BF499E-E830-4933-9D36-B71229150B3B}" type="presOf" srcId="{2C6370DA-D521-4458-9DE5-DF83B4B08CC3}" destId="{2B537309-5740-48A2-9597-F2072B2DFA14}" srcOrd="1" destOrd="2" presId="urn:microsoft.com/office/officeart/2005/8/layout/hProcess4"/>
    <dgm:cxn modelId="{81D412A3-F059-4150-BA65-6D55200B2823}" srcId="{BCCB0A22-4092-40F9-9521-AEC8F4964E13}" destId="{FCFDB859-0646-445D-A26B-1F367690DCB4}" srcOrd="1" destOrd="0" parTransId="{7B9B2370-2F96-4726-928D-218E29740F58}" sibTransId="{D03D7325-B291-458F-8153-892ECADF520F}"/>
    <dgm:cxn modelId="{3F9013AB-D839-4317-8D63-BCC701D28C0B}" srcId="{E18CC08E-8201-4202-A23A-5135A7E49733}" destId="{90A783E7-BCAB-4BCD-88A9-794E4385B4AF}" srcOrd="5" destOrd="0" parTransId="{10B7EC04-E157-45F1-800E-B84ABF84EDE6}" sibTransId="{68CEB2D2-46F9-4435-8AA9-03BDAA0FE722}"/>
    <dgm:cxn modelId="{667F3EB3-9FA8-4DD6-9F54-FA4C729ED909}" type="presOf" srcId="{FCFDB859-0646-445D-A26B-1F367690DCB4}" destId="{D6F28DB3-CBF1-4508-8DF4-D4E5C79B6697}" srcOrd="0" destOrd="1" presId="urn:microsoft.com/office/officeart/2005/8/layout/hProcess4"/>
    <dgm:cxn modelId="{3ED17DC4-A08D-411B-9AE7-E06B24CA5327}" type="presOf" srcId="{D8FD6860-A9F7-448E-95CC-25454008FDE8}" destId="{E4BB9FC3-26A6-4353-BFF6-8CF86A35D15A}" srcOrd="0" destOrd="1" presId="urn:microsoft.com/office/officeart/2005/8/layout/hProcess4"/>
    <dgm:cxn modelId="{EC965AC7-35CD-49E1-8911-8BA546959963}" type="presOf" srcId="{E108943D-350E-4951-81F7-258FF3FCE8D2}" destId="{D6F28DB3-CBF1-4508-8DF4-D4E5C79B6697}" srcOrd="0" destOrd="4" presId="urn:microsoft.com/office/officeart/2005/8/layout/hProcess4"/>
    <dgm:cxn modelId="{FF106CCA-24D5-4C2E-83E0-1262D8C0B158}" srcId="{BCCB0A22-4092-40F9-9521-AEC8F4964E13}" destId="{2C6370DA-D521-4458-9DE5-DF83B4B08CC3}" srcOrd="2" destOrd="0" parTransId="{B596DC81-F724-4E79-8DF2-45DD71AE8403}" sibTransId="{19285DDA-5429-4B17-9470-534847A33679}"/>
    <dgm:cxn modelId="{5E6CAACC-12DA-4344-923D-FEFC9DAE550E}" type="presOf" srcId="{D8FD6860-A9F7-448E-95CC-25454008FDE8}" destId="{9280A22B-DC63-4BBC-A810-BD19C8A80853}" srcOrd="1" destOrd="1" presId="urn:microsoft.com/office/officeart/2005/8/layout/hProcess4"/>
    <dgm:cxn modelId="{F4E01ED3-B211-4530-B2AB-74B480F67249}" type="presOf" srcId="{574943D5-15DB-43FB-A0F9-F202D8D08786}" destId="{9280A22B-DC63-4BBC-A810-BD19C8A80853}" srcOrd="1" destOrd="0" presId="urn:microsoft.com/office/officeart/2005/8/layout/hProcess4"/>
    <dgm:cxn modelId="{16A30CD4-D8EC-4F4E-A56E-81C4A56783A4}" type="presOf" srcId="{272F51E7-641B-46FB-BE2E-0A3F3CBC142E}" destId="{81B0882A-7AB7-40F8-A105-253BB4B4E11D}" srcOrd="0" destOrd="0" presId="urn:microsoft.com/office/officeart/2005/8/layout/hProcess4"/>
    <dgm:cxn modelId="{94F94BD5-DD0B-4EE2-B730-5A24071D9397}" srcId="{BCCB0A22-4092-40F9-9521-AEC8F4964E13}" destId="{558CF171-E0FA-436C-81CD-BCC5F7F95305}" srcOrd="3" destOrd="0" parTransId="{25DCC138-3C95-4D48-B0B4-CB9A02F13FC0}" sibTransId="{42BC0AA8-2ED5-495F-BA6B-64CCE6AEAB63}"/>
    <dgm:cxn modelId="{0FB079D6-D698-470E-82AC-D8ED251E66B1}" type="presOf" srcId="{172C3AE8-CF08-4ADB-A0BA-88CE78331E27}" destId="{30C81522-2B84-45F1-BEE4-292077DAB13C}" srcOrd="1" destOrd="2" presId="urn:microsoft.com/office/officeart/2005/8/layout/hProcess4"/>
    <dgm:cxn modelId="{B7216ADF-4B7D-41DF-972E-88F11BF9CDED}" srcId="{BCCB0A22-4092-40F9-9521-AEC8F4964E13}" destId="{E108943D-350E-4951-81F7-258FF3FCE8D2}" srcOrd="4" destOrd="0" parTransId="{F3CF65B7-9DDD-43B0-8D83-91670A718E0F}" sibTransId="{4431FF54-97E0-42EB-85EF-64117AFF3BA2}"/>
    <dgm:cxn modelId="{AA156AE2-34BA-4514-AE43-47FBFE50F597}" type="presOf" srcId="{3A4A2988-A517-44AB-ABB3-4ADAB8BB657B}" destId="{2B537309-5740-48A2-9597-F2072B2DFA14}" srcOrd="1" destOrd="0" presId="urn:microsoft.com/office/officeart/2005/8/layout/hProcess4"/>
    <dgm:cxn modelId="{8E367CE7-03A7-4564-95ED-7473FBF55986}" type="presOf" srcId="{DE24D881-5298-481C-AC92-A4C3641955B1}" destId="{30C81522-2B84-45F1-BEE4-292077DAB13C}" srcOrd="1" destOrd="0" presId="urn:microsoft.com/office/officeart/2005/8/layout/hProcess4"/>
    <dgm:cxn modelId="{387C2DF5-5F32-4DB1-B0BE-6BBFA27992D9}" type="presOf" srcId="{77C3B307-C6A3-4688-9F94-D55EC37FFE6E}" destId="{291B9C85-EF0D-4F4E-8639-7F0A88813456}" srcOrd="0" destOrd="1" presId="urn:microsoft.com/office/officeart/2005/8/layout/hProcess4"/>
    <dgm:cxn modelId="{BB7672F7-F0B3-4B2E-ADFE-E908E4F26895}" srcId="{E18CC08E-8201-4202-A23A-5135A7E49733}" destId="{1979D69E-5D7A-4414-9E25-F7F743CC7A98}" srcOrd="3" destOrd="0" parTransId="{D9955E46-8F7C-4D3A-A2B3-E7F95412011A}" sibTransId="{BD27966B-7490-4FDA-A262-899FE494DE9A}"/>
    <dgm:cxn modelId="{575DF0FC-4783-450B-9A4D-EF1F21A55B40}" type="presOf" srcId="{BCCB0A22-4092-40F9-9521-AEC8F4964E13}" destId="{17ACBD28-5730-4E21-8A6F-A461C8EEAC05}" srcOrd="0" destOrd="0" presId="urn:microsoft.com/office/officeart/2005/8/layout/hProcess4"/>
    <dgm:cxn modelId="{D546FDF9-9F9D-435F-BED7-6901186515C1}" type="presParOf" srcId="{9129468A-E261-4DDF-8AC7-A18DF17DBA94}" destId="{9566E8A1-4315-43A3-BC39-303BD61DC6AC}" srcOrd="0" destOrd="0" presId="urn:microsoft.com/office/officeart/2005/8/layout/hProcess4"/>
    <dgm:cxn modelId="{A4C66309-015F-4D0F-9BEB-4A505058D542}" type="presParOf" srcId="{9129468A-E261-4DDF-8AC7-A18DF17DBA94}" destId="{5EC5047D-D2D4-4254-9758-55DB9FE14BB8}" srcOrd="1" destOrd="0" presId="urn:microsoft.com/office/officeart/2005/8/layout/hProcess4"/>
    <dgm:cxn modelId="{020702F7-B0F9-4CFF-ACD1-95679152D0C9}" type="presParOf" srcId="{9129468A-E261-4DDF-8AC7-A18DF17DBA94}" destId="{4F61F75A-46AF-4F59-9753-3D5A146D4491}" srcOrd="2" destOrd="0" presId="urn:microsoft.com/office/officeart/2005/8/layout/hProcess4"/>
    <dgm:cxn modelId="{D28BFE34-53CD-4F8F-A520-044CA877FA73}" type="presParOf" srcId="{4F61F75A-46AF-4F59-9753-3D5A146D4491}" destId="{B6719DA5-3ACA-40CE-9DBD-7F3EACF5583C}" srcOrd="0" destOrd="0" presId="urn:microsoft.com/office/officeart/2005/8/layout/hProcess4"/>
    <dgm:cxn modelId="{9EC623A1-42DB-4CE9-B2C1-F54931017073}" type="presParOf" srcId="{B6719DA5-3ACA-40CE-9DBD-7F3EACF5583C}" destId="{B9650C72-73CD-4657-8058-DDD1F6F4DCB5}" srcOrd="0" destOrd="0" presId="urn:microsoft.com/office/officeart/2005/8/layout/hProcess4"/>
    <dgm:cxn modelId="{03E57713-5910-4ADB-A049-84F495B5E845}" type="presParOf" srcId="{B6719DA5-3ACA-40CE-9DBD-7F3EACF5583C}" destId="{E4BB9FC3-26A6-4353-BFF6-8CF86A35D15A}" srcOrd="1" destOrd="0" presId="urn:microsoft.com/office/officeart/2005/8/layout/hProcess4"/>
    <dgm:cxn modelId="{33468751-8AEE-4986-A1E5-E2540A2962D9}" type="presParOf" srcId="{B6719DA5-3ACA-40CE-9DBD-7F3EACF5583C}" destId="{9280A22B-DC63-4BBC-A810-BD19C8A80853}" srcOrd="2" destOrd="0" presId="urn:microsoft.com/office/officeart/2005/8/layout/hProcess4"/>
    <dgm:cxn modelId="{0416D1C2-06AA-43E4-AAE6-0CD07335DCC2}" type="presParOf" srcId="{B6719DA5-3ACA-40CE-9DBD-7F3EACF5583C}" destId="{CB81F9CE-3AD2-4F98-AA3E-3775C7945740}" srcOrd="3" destOrd="0" presId="urn:microsoft.com/office/officeart/2005/8/layout/hProcess4"/>
    <dgm:cxn modelId="{28D3D7EB-61D8-49AC-8AB2-EC656C6BF105}" type="presParOf" srcId="{B6719DA5-3ACA-40CE-9DBD-7F3EACF5583C}" destId="{BBE03D03-84E1-4AD8-A8E3-3AEFFFC173CB}" srcOrd="4" destOrd="0" presId="urn:microsoft.com/office/officeart/2005/8/layout/hProcess4"/>
    <dgm:cxn modelId="{665E36B6-E283-420C-BCE2-7BEEDC9A7481}" type="presParOf" srcId="{4F61F75A-46AF-4F59-9753-3D5A146D4491}" destId="{81B0882A-7AB7-40F8-A105-253BB4B4E11D}" srcOrd="1" destOrd="0" presId="urn:microsoft.com/office/officeart/2005/8/layout/hProcess4"/>
    <dgm:cxn modelId="{17741873-4EF8-43B0-8DE4-FFFBE2E75B06}" type="presParOf" srcId="{4F61F75A-46AF-4F59-9753-3D5A146D4491}" destId="{DB07D7B7-200C-4C4D-A63D-4A0B197709A9}" srcOrd="2" destOrd="0" presId="urn:microsoft.com/office/officeart/2005/8/layout/hProcess4"/>
    <dgm:cxn modelId="{B33ABFC1-5BDA-4FEC-93B1-90B2F1C58934}" type="presParOf" srcId="{DB07D7B7-200C-4C4D-A63D-4A0B197709A9}" destId="{0B51A7CF-D077-4678-82A1-C55742E466FE}" srcOrd="0" destOrd="0" presId="urn:microsoft.com/office/officeart/2005/8/layout/hProcess4"/>
    <dgm:cxn modelId="{6653A40D-4240-4D87-9FEC-EE2D8BC43211}" type="presParOf" srcId="{DB07D7B7-200C-4C4D-A63D-4A0B197709A9}" destId="{D6F28DB3-CBF1-4508-8DF4-D4E5C79B6697}" srcOrd="1" destOrd="0" presId="urn:microsoft.com/office/officeart/2005/8/layout/hProcess4"/>
    <dgm:cxn modelId="{7AA0C76B-CDB4-400C-9A4A-73741F1FD1FD}" type="presParOf" srcId="{DB07D7B7-200C-4C4D-A63D-4A0B197709A9}" destId="{2B537309-5740-48A2-9597-F2072B2DFA14}" srcOrd="2" destOrd="0" presId="urn:microsoft.com/office/officeart/2005/8/layout/hProcess4"/>
    <dgm:cxn modelId="{A955EA37-C160-4BBF-A715-DBF243AC7EDC}" type="presParOf" srcId="{DB07D7B7-200C-4C4D-A63D-4A0B197709A9}" destId="{17ACBD28-5730-4E21-8A6F-A461C8EEAC05}" srcOrd="3" destOrd="0" presId="urn:microsoft.com/office/officeart/2005/8/layout/hProcess4"/>
    <dgm:cxn modelId="{02982B08-7DEE-4263-94A7-A25A4CA86990}" type="presParOf" srcId="{DB07D7B7-200C-4C4D-A63D-4A0B197709A9}" destId="{69DB0F99-B829-4049-95C3-D6B0DF49F1DA}" srcOrd="4" destOrd="0" presId="urn:microsoft.com/office/officeart/2005/8/layout/hProcess4"/>
    <dgm:cxn modelId="{FA835353-5616-4B1B-A391-70BBDF7B1D02}" type="presParOf" srcId="{4F61F75A-46AF-4F59-9753-3D5A146D4491}" destId="{03B6E7E2-2100-447F-A9F7-B27C37955BD0}" srcOrd="3" destOrd="0" presId="urn:microsoft.com/office/officeart/2005/8/layout/hProcess4"/>
    <dgm:cxn modelId="{6FA699DD-1C37-4C6E-9283-0E1DB11EA95C}" type="presParOf" srcId="{4F61F75A-46AF-4F59-9753-3D5A146D4491}" destId="{4E3AF691-0C87-4BEA-B64A-07CA54F00603}" srcOrd="4" destOrd="0" presId="urn:microsoft.com/office/officeart/2005/8/layout/hProcess4"/>
    <dgm:cxn modelId="{30111A02-3993-4508-87B4-DF435F4E912E}" type="presParOf" srcId="{4E3AF691-0C87-4BEA-B64A-07CA54F00603}" destId="{C097CD9E-87C7-4EDB-917A-A4B026539E12}" srcOrd="0" destOrd="0" presId="urn:microsoft.com/office/officeart/2005/8/layout/hProcess4"/>
    <dgm:cxn modelId="{BB74328E-EF9F-4E2B-9489-CE22FF0F70AA}" type="presParOf" srcId="{4E3AF691-0C87-4BEA-B64A-07CA54F00603}" destId="{291B9C85-EF0D-4F4E-8639-7F0A88813456}" srcOrd="1" destOrd="0" presId="urn:microsoft.com/office/officeart/2005/8/layout/hProcess4"/>
    <dgm:cxn modelId="{D20C831C-33E4-4EBD-963A-AB1607F371B4}" type="presParOf" srcId="{4E3AF691-0C87-4BEA-B64A-07CA54F00603}" destId="{30C81522-2B84-45F1-BEE4-292077DAB13C}" srcOrd="2" destOrd="0" presId="urn:microsoft.com/office/officeart/2005/8/layout/hProcess4"/>
    <dgm:cxn modelId="{DB60635E-6B30-4992-8714-49A628AC1538}" type="presParOf" srcId="{4E3AF691-0C87-4BEA-B64A-07CA54F00603}" destId="{2FB10345-0184-4CC2-A689-208E4202F31C}" srcOrd="3" destOrd="0" presId="urn:microsoft.com/office/officeart/2005/8/layout/hProcess4"/>
    <dgm:cxn modelId="{05A84D75-A741-4E24-94D8-27D9A38EFE7F}" type="presParOf" srcId="{4E3AF691-0C87-4BEA-B64A-07CA54F00603}" destId="{D5E65A40-22A3-4D7E-84A8-BD5791B4CA09}" srcOrd="4" destOrd="0" presId="urn:microsoft.com/office/officeart/2005/8/layout/hProcess4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759E0E85-F464-4182-9B12-35C4D14A4C92}" type="doc">
      <dgm:prSet loTypeId="urn:microsoft.com/office/officeart/2005/8/layout/hProcess11" loCatId="process" qsTypeId="urn:microsoft.com/office/officeart/2005/8/quickstyle/simple1" qsCatId="simple" csTypeId="urn:microsoft.com/office/officeart/2005/8/colors/colorful1" csCatId="colorful" phldr="1"/>
      <dgm:spPr/>
    </dgm:pt>
    <dgm:pt modelId="{32EAA13B-EAA8-4A9E-AF36-262131EA3934}">
      <dgm:prSet phldrT="[Texto]"/>
      <dgm:spPr/>
      <dgm:t>
        <a:bodyPr/>
        <a:lstStyle/>
        <a:p>
          <a:r>
            <a:rPr lang="pt-BR"/>
            <a:t>Jogo de Peneiras </a:t>
          </a:r>
          <a:r>
            <a:rPr lang="pt-BR" i="1"/>
            <a:t>Tyler/Mesh</a:t>
          </a:r>
        </a:p>
      </dgm:t>
    </dgm:pt>
    <dgm:pt modelId="{536EF201-D833-4351-B2B2-1200B896838C}" type="parTrans" cxnId="{DE08F304-D9D7-4F8E-A7BE-A61EC10322D7}">
      <dgm:prSet/>
      <dgm:spPr/>
      <dgm:t>
        <a:bodyPr/>
        <a:lstStyle/>
        <a:p>
          <a:endParaRPr lang="pt-BR"/>
        </a:p>
      </dgm:t>
    </dgm:pt>
    <dgm:pt modelId="{2A787F21-0A10-4B4C-97E6-FF937C1D7F35}" type="sibTrans" cxnId="{DE08F304-D9D7-4F8E-A7BE-A61EC10322D7}">
      <dgm:prSet/>
      <dgm:spPr/>
      <dgm:t>
        <a:bodyPr/>
        <a:lstStyle/>
        <a:p>
          <a:endParaRPr lang="pt-BR"/>
        </a:p>
      </dgm:t>
    </dgm:pt>
    <dgm:pt modelId="{9F97C761-9774-48C2-A69E-93CA15423F75}">
      <dgm:prSet phldrT="[Texto]"/>
      <dgm:spPr/>
      <dgm:t>
        <a:bodyPr/>
        <a:lstStyle/>
        <a:p>
          <a:r>
            <a:rPr lang="pt-BR"/>
            <a:t>- d</a:t>
          </a:r>
          <a:r>
            <a:rPr lang="pt-BR" baseline="-25000"/>
            <a:t>i</a:t>
          </a:r>
          <a:r>
            <a:rPr lang="pt-BR"/>
            <a:t> (mm)</a:t>
          </a:r>
        </a:p>
      </dgm:t>
    </dgm:pt>
    <dgm:pt modelId="{44299EF7-DDF2-4848-877C-25A04E8CD281}" type="parTrans" cxnId="{2F77E7A6-E328-4B61-B3CE-DA28B06556BC}">
      <dgm:prSet/>
      <dgm:spPr/>
      <dgm:t>
        <a:bodyPr/>
        <a:lstStyle/>
        <a:p>
          <a:endParaRPr lang="pt-BR"/>
        </a:p>
      </dgm:t>
    </dgm:pt>
    <dgm:pt modelId="{7C4382AE-99B3-4631-A100-D01EFD2D2EF2}" type="sibTrans" cxnId="{2F77E7A6-E328-4B61-B3CE-DA28B06556BC}">
      <dgm:prSet/>
      <dgm:spPr/>
      <dgm:t>
        <a:bodyPr/>
        <a:lstStyle/>
        <a:p>
          <a:endParaRPr lang="pt-BR"/>
        </a:p>
      </dgm:t>
    </dgm:pt>
    <dgm:pt modelId="{19A9D2DE-204C-46E4-9CE3-5E29F918F24E}">
      <dgm:prSet phldrT="[Texto]"/>
      <dgm:spPr/>
      <dgm:t>
        <a:bodyPr/>
        <a:lstStyle/>
        <a:p>
          <a:r>
            <a:rPr lang="pt-BR"/>
            <a:t>d</a:t>
          </a:r>
          <a:r>
            <a:rPr lang="pt-BR" baseline="-25000"/>
            <a:t>i</a:t>
          </a:r>
          <a:r>
            <a:rPr lang="pt-BR"/>
            <a:t> (mm)</a:t>
          </a:r>
        </a:p>
      </dgm:t>
    </dgm:pt>
    <dgm:pt modelId="{72AA61DF-ADA4-40A9-A79D-33CED9EED78A}" type="parTrans" cxnId="{D476E34E-C4BB-4BC4-A9C1-89E868FCEFE7}">
      <dgm:prSet/>
      <dgm:spPr/>
      <dgm:t>
        <a:bodyPr/>
        <a:lstStyle/>
        <a:p>
          <a:endParaRPr lang="pt-BR"/>
        </a:p>
      </dgm:t>
    </dgm:pt>
    <dgm:pt modelId="{9BC66D2D-393D-40B6-8AE2-136478ED8A10}" type="sibTrans" cxnId="{D476E34E-C4BB-4BC4-A9C1-89E868FCEFE7}">
      <dgm:prSet/>
      <dgm:spPr/>
      <dgm:t>
        <a:bodyPr/>
        <a:lstStyle/>
        <a:p>
          <a:endParaRPr lang="pt-BR"/>
        </a:p>
      </dgm:t>
    </dgm:pt>
    <dgm:pt modelId="{8DE6C571-C007-4D53-965F-C1436841F420}" type="pres">
      <dgm:prSet presAssocID="{759E0E85-F464-4182-9B12-35C4D14A4C92}" presName="Name0" presStyleCnt="0">
        <dgm:presLayoutVars>
          <dgm:dir/>
          <dgm:resizeHandles val="exact"/>
        </dgm:presLayoutVars>
      </dgm:prSet>
      <dgm:spPr/>
    </dgm:pt>
    <dgm:pt modelId="{D06426A7-ED9A-413E-9E3F-C5B678E14A53}" type="pres">
      <dgm:prSet presAssocID="{759E0E85-F464-4182-9B12-35C4D14A4C92}" presName="arrow" presStyleLbl="bgShp" presStyleIdx="0" presStyleCnt="1" custLinFactNeighborX="10082"/>
      <dgm:spPr/>
    </dgm:pt>
    <dgm:pt modelId="{1A8CFAAE-1033-41DE-9E1E-FCFAFD4C6DD3}" type="pres">
      <dgm:prSet presAssocID="{759E0E85-F464-4182-9B12-35C4D14A4C92}" presName="points" presStyleCnt="0"/>
      <dgm:spPr/>
    </dgm:pt>
    <dgm:pt modelId="{0AF77CF7-FD79-4A64-866B-D04F6D9026FC}" type="pres">
      <dgm:prSet presAssocID="{32EAA13B-EAA8-4A9E-AF36-262131EA3934}" presName="compositeA" presStyleCnt="0"/>
      <dgm:spPr/>
    </dgm:pt>
    <dgm:pt modelId="{E2563DF4-094C-4FFB-885F-904D8D6637C3}" type="pres">
      <dgm:prSet presAssocID="{32EAA13B-EAA8-4A9E-AF36-262131EA3934}" presName="textA" presStyleLbl="revTx" presStyleIdx="0" presStyleCnt="3">
        <dgm:presLayoutVars>
          <dgm:bulletEnabled val="1"/>
        </dgm:presLayoutVars>
      </dgm:prSet>
      <dgm:spPr/>
    </dgm:pt>
    <dgm:pt modelId="{6490ACF7-38DF-4640-B594-8B0CDE54D606}" type="pres">
      <dgm:prSet presAssocID="{32EAA13B-EAA8-4A9E-AF36-262131EA3934}" presName="circleA" presStyleLbl="node1" presStyleIdx="0" presStyleCnt="3"/>
      <dgm:spPr/>
    </dgm:pt>
    <dgm:pt modelId="{63F9F7F9-2088-4090-9ED5-489902F8E59A}" type="pres">
      <dgm:prSet presAssocID="{32EAA13B-EAA8-4A9E-AF36-262131EA3934}" presName="spaceA" presStyleCnt="0"/>
      <dgm:spPr/>
    </dgm:pt>
    <dgm:pt modelId="{199A6C36-8769-4054-B5DA-210D622D0172}" type="pres">
      <dgm:prSet presAssocID="{2A787F21-0A10-4B4C-97E6-FF937C1D7F35}" presName="space" presStyleCnt="0"/>
      <dgm:spPr/>
    </dgm:pt>
    <dgm:pt modelId="{2DB2B4E2-6A6F-4C81-AF01-CFFFB49AE390}" type="pres">
      <dgm:prSet presAssocID="{9F97C761-9774-48C2-A69E-93CA15423F75}" presName="compositeB" presStyleCnt="0"/>
      <dgm:spPr/>
    </dgm:pt>
    <dgm:pt modelId="{D637105E-8767-4613-97F5-DBB2F8524792}" type="pres">
      <dgm:prSet presAssocID="{9F97C761-9774-48C2-A69E-93CA15423F75}" presName="textB" presStyleLbl="revTx" presStyleIdx="1" presStyleCnt="3">
        <dgm:presLayoutVars>
          <dgm:bulletEnabled val="1"/>
        </dgm:presLayoutVars>
      </dgm:prSet>
      <dgm:spPr/>
    </dgm:pt>
    <dgm:pt modelId="{66ADC521-43EB-41C4-87B5-FAE9506824A9}" type="pres">
      <dgm:prSet presAssocID="{9F97C761-9774-48C2-A69E-93CA15423F75}" presName="circleB" presStyleLbl="node1" presStyleIdx="1" presStyleCnt="3"/>
      <dgm:spPr/>
    </dgm:pt>
    <dgm:pt modelId="{BDCEF9DA-00FB-4F2D-A0D7-F66A7F963EE2}" type="pres">
      <dgm:prSet presAssocID="{9F97C761-9774-48C2-A69E-93CA15423F75}" presName="spaceB" presStyleCnt="0"/>
      <dgm:spPr/>
    </dgm:pt>
    <dgm:pt modelId="{808C5358-8016-4984-8B76-786D3C412989}" type="pres">
      <dgm:prSet presAssocID="{7C4382AE-99B3-4631-A100-D01EFD2D2EF2}" presName="space" presStyleCnt="0"/>
      <dgm:spPr/>
    </dgm:pt>
    <dgm:pt modelId="{8546C8EA-B505-4EC3-8FBA-9BB0C0ABC635}" type="pres">
      <dgm:prSet presAssocID="{19A9D2DE-204C-46E4-9CE3-5E29F918F24E}" presName="compositeA" presStyleCnt="0"/>
      <dgm:spPr/>
    </dgm:pt>
    <dgm:pt modelId="{BD809484-1EDE-420E-87DD-43AB2C9ED697}" type="pres">
      <dgm:prSet presAssocID="{19A9D2DE-204C-46E4-9CE3-5E29F918F24E}" presName="textA" presStyleLbl="revTx" presStyleIdx="2" presStyleCnt="3">
        <dgm:presLayoutVars>
          <dgm:bulletEnabled val="1"/>
        </dgm:presLayoutVars>
      </dgm:prSet>
      <dgm:spPr/>
    </dgm:pt>
    <dgm:pt modelId="{EBA876B9-B50E-422D-9DCA-8B290CE95CCD}" type="pres">
      <dgm:prSet presAssocID="{19A9D2DE-204C-46E4-9CE3-5E29F918F24E}" presName="circleA" presStyleLbl="node1" presStyleIdx="2" presStyleCnt="3"/>
      <dgm:spPr/>
    </dgm:pt>
    <dgm:pt modelId="{F934FA5E-81D5-4B63-BA7C-4BF028E99C00}" type="pres">
      <dgm:prSet presAssocID="{19A9D2DE-204C-46E4-9CE3-5E29F918F24E}" presName="spaceA" presStyleCnt="0"/>
      <dgm:spPr/>
    </dgm:pt>
  </dgm:ptLst>
  <dgm:cxnLst>
    <dgm:cxn modelId="{DE08F304-D9D7-4F8E-A7BE-A61EC10322D7}" srcId="{759E0E85-F464-4182-9B12-35C4D14A4C92}" destId="{32EAA13B-EAA8-4A9E-AF36-262131EA3934}" srcOrd="0" destOrd="0" parTransId="{536EF201-D833-4351-B2B2-1200B896838C}" sibTransId="{2A787F21-0A10-4B4C-97E6-FF937C1D7F35}"/>
    <dgm:cxn modelId="{AB723B3C-DBF3-4249-B7A8-3EEF5EDB7751}" type="presOf" srcId="{9F97C761-9774-48C2-A69E-93CA15423F75}" destId="{D637105E-8767-4613-97F5-DBB2F8524792}" srcOrd="0" destOrd="0" presId="urn:microsoft.com/office/officeart/2005/8/layout/hProcess11"/>
    <dgm:cxn modelId="{D476E34E-C4BB-4BC4-A9C1-89E868FCEFE7}" srcId="{759E0E85-F464-4182-9B12-35C4D14A4C92}" destId="{19A9D2DE-204C-46E4-9CE3-5E29F918F24E}" srcOrd="2" destOrd="0" parTransId="{72AA61DF-ADA4-40A9-A79D-33CED9EED78A}" sibTransId="{9BC66D2D-393D-40B6-8AE2-136478ED8A10}"/>
    <dgm:cxn modelId="{437F2584-C21C-419B-85ED-3BC19A1B0FB2}" type="presOf" srcId="{32EAA13B-EAA8-4A9E-AF36-262131EA3934}" destId="{E2563DF4-094C-4FFB-885F-904D8D6637C3}" srcOrd="0" destOrd="0" presId="urn:microsoft.com/office/officeart/2005/8/layout/hProcess11"/>
    <dgm:cxn modelId="{2AA2FB9A-2133-4589-B801-8D39BE759FA1}" type="presOf" srcId="{759E0E85-F464-4182-9B12-35C4D14A4C92}" destId="{8DE6C571-C007-4D53-965F-C1436841F420}" srcOrd="0" destOrd="0" presId="urn:microsoft.com/office/officeart/2005/8/layout/hProcess11"/>
    <dgm:cxn modelId="{2F77E7A6-E328-4B61-B3CE-DA28B06556BC}" srcId="{759E0E85-F464-4182-9B12-35C4D14A4C92}" destId="{9F97C761-9774-48C2-A69E-93CA15423F75}" srcOrd="1" destOrd="0" parTransId="{44299EF7-DDF2-4848-877C-25A04E8CD281}" sibTransId="{7C4382AE-99B3-4631-A100-D01EFD2D2EF2}"/>
    <dgm:cxn modelId="{8166D1C4-FB78-4AC2-907F-28BF10CFD207}" type="presOf" srcId="{19A9D2DE-204C-46E4-9CE3-5E29F918F24E}" destId="{BD809484-1EDE-420E-87DD-43AB2C9ED697}" srcOrd="0" destOrd="0" presId="urn:microsoft.com/office/officeart/2005/8/layout/hProcess11"/>
    <dgm:cxn modelId="{648183F1-A54E-4401-AF58-0B5049318166}" type="presParOf" srcId="{8DE6C571-C007-4D53-965F-C1436841F420}" destId="{D06426A7-ED9A-413E-9E3F-C5B678E14A53}" srcOrd="0" destOrd="0" presId="urn:microsoft.com/office/officeart/2005/8/layout/hProcess11"/>
    <dgm:cxn modelId="{B31CF9B6-5712-4205-B13D-A11F3404F5BF}" type="presParOf" srcId="{8DE6C571-C007-4D53-965F-C1436841F420}" destId="{1A8CFAAE-1033-41DE-9E1E-FCFAFD4C6DD3}" srcOrd="1" destOrd="0" presId="urn:microsoft.com/office/officeart/2005/8/layout/hProcess11"/>
    <dgm:cxn modelId="{72A779D2-0581-4FA3-AA00-4301AA98DD4B}" type="presParOf" srcId="{1A8CFAAE-1033-41DE-9E1E-FCFAFD4C6DD3}" destId="{0AF77CF7-FD79-4A64-866B-D04F6D9026FC}" srcOrd="0" destOrd="0" presId="urn:microsoft.com/office/officeart/2005/8/layout/hProcess11"/>
    <dgm:cxn modelId="{9CE30FA3-07EE-4E5F-ADDC-BF92552DDF5D}" type="presParOf" srcId="{0AF77CF7-FD79-4A64-866B-D04F6D9026FC}" destId="{E2563DF4-094C-4FFB-885F-904D8D6637C3}" srcOrd="0" destOrd="0" presId="urn:microsoft.com/office/officeart/2005/8/layout/hProcess11"/>
    <dgm:cxn modelId="{999F0588-BAFF-47C2-8711-3FB31DA94EAB}" type="presParOf" srcId="{0AF77CF7-FD79-4A64-866B-D04F6D9026FC}" destId="{6490ACF7-38DF-4640-B594-8B0CDE54D606}" srcOrd="1" destOrd="0" presId="urn:microsoft.com/office/officeart/2005/8/layout/hProcess11"/>
    <dgm:cxn modelId="{073031A9-5F39-493D-A00A-049904AF41C8}" type="presParOf" srcId="{0AF77CF7-FD79-4A64-866B-D04F6D9026FC}" destId="{63F9F7F9-2088-4090-9ED5-489902F8E59A}" srcOrd="2" destOrd="0" presId="urn:microsoft.com/office/officeart/2005/8/layout/hProcess11"/>
    <dgm:cxn modelId="{A0A757FB-FC15-4BFA-8F9C-8A77EF112299}" type="presParOf" srcId="{1A8CFAAE-1033-41DE-9E1E-FCFAFD4C6DD3}" destId="{199A6C36-8769-4054-B5DA-210D622D0172}" srcOrd="1" destOrd="0" presId="urn:microsoft.com/office/officeart/2005/8/layout/hProcess11"/>
    <dgm:cxn modelId="{F6C5F219-C4D6-40B1-AC25-3B60B0CDDB2A}" type="presParOf" srcId="{1A8CFAAE-1033-41DE-9E1E-FCFAFD4C6DD3}" destId="{2DB2B4E2-6A6F-4C81-AF01-CFFFB49AE390}" srcOrd="2" destOrd="0" presId="urn:microsoft.com/office/officeart/2005/8/layout/hProcess11"/>
    <dgm:cxn modelId="{5EE98760-9612-495F-9D29-721B5DA91688}" type="presParOf" srcId="{2DB2B4E2-6A6F-4C81-AF01-CFFFB49AE390}" destId="{D637105E-8767-4613-97F5-DBB2F8524792}" srcOrd="0" destOrd="0" presId="urn:microsoft.com/office/officeart/2005/8/layout/hProcess11"/>
    <dgm:cxn modelId="{0BFCEE6C-A889-457E-8643-BEF027C8282D}" type="presParOf" srcId="{2DB2B4E2-6A6F-4C81-AF01-CFFFB49AE390}" destId="{66ADC521-43EB-41C4-87B5-FAE9506824A9}" srcOrd="1" destOrd="0" presId="urn:microsoft.com/office/officeart/2005/8/layout/hProcess11"/>
    <dgm:cxn modelId="{CD6722A0-0C2D-4FB2-BEB7-08057DA1A16B}" type="presParOf" srcId="{2DB2B4E2-6A6F-4C81-AF01-CFFFB49AE390}" destId="{BDCEF9DA-00FB-4F2D-A0D7-F66A7F963EE2}" srcOrd="2" destOrd="0" presId="urn:microsoft.com/office/officeart/2005/8/layout/hProcess11"/>
    <dgm:cxn modelId="{C4A10750-CBC5-4032-9DD9-7358955C3A70}" type="presParOf" srcId="{1A8CFAAE-1033-41DE-9E1E-FCFAFD4C6DD3}" destId="{808C5358-8016-4984-8B76-786D3C412989}" srcOrd="3" destOrd="0" presId="urn:microsoft.com/office/officeart/2005/8/layout/hProcess11"/>
    <dgm:cxn modelId="{2EF2306A-464E-47F5-8AEB-F5D3ADBBF64D}" type="presParOf" srcId="{1A8CFAAE-1033-41DE-9E1E-FCFAFD4C6DD3}" destId="{8546C8EA-B505-4EC3-8FBA-9BB0C0ABC635}" srcOrd="4" destOrd="0" presId="urn:microsoft.com/office/officeart/2005/8/layout/hProcess11"/>
    <dgm:cxn modelId="{C98E779E-FDDD-4F75-812C-88F7D9AF4846}" type="presParOf" srcId="{8546C8EA-B505-4EC3-8FBA-9BB0C0ABC635}" destId="{BD809484-1EDE-420E-87DD-43AB2C9ED697}" srcOrd="0" destOrd="0" presId="urn:microsoft.com/office/officeart/2005/8/layout/hProcess11"/>
    <dgm:cxn modelId="{7204A73B-5723-4A09-B3C4-3386E3E2FA63}" type="presParOf" srcId="{8546C8EA-B505-4EC3-8FBA-9BB0C0ABC635}" destId="{EBA876B9-B50E-422D-9DCA-8B290CE95CCD}" srcOrd="1" destOrd="0" presId="urn:microsoft.com/office/officeart/2005/8/layout/hProcess11"/>
    <dgm:cxn modelId="{680CEB8E-BF2F-41C9-9A18-6982172725F1}" type="presParOf" srcId="{8546C8EA-B505-4EC3-8FBA-9BB0C0ABC635}" destId="{F934FA5E-81D5-4B63-BA7C-4BF028E99C00}" srcOrd="2" destOrd="0" presId="urn:microsoft.com/office/officeart/2005/8/layout/hProcess11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20BB8118-5AA0-423D-8185-665CB608FE43}" type="doc">
      <dgm:prSet loTypeId="urn:microsoft.com/office/officeart/2009/3/layout/RandomtoResultProcess" loCatId="process" qsTypeId="urn:microsoft.com/office/officeart/2005/8/quickstyle/simple1" qsCatId="simple" csTypeId="urn:microsoft.com/office/officeart/2005/8/colors/colorful5" csCatId="colorful" phldr="1"/>
      <dgm:spPr/>
      <dgm:t>
        <a:bodyPr/>
        <a:lstStyle/>
        <a:p>
          <a:endParaRPr lang="pt-BR"/>
        </a:p>
      </dgm:t>
    </dgm:pt>
    <dgm:pt modelId="{D7201871-493A-4B1B-B551-08D82270B541}">
      <dgm:prSet phldrT="[Texto]"/>
      <dgm:spPr/>
      <dgm:t>
        <a:bodyPr/>
        <a:lstStyle/>
        <a:p>
          <a:r>
            <a:rPr lang="pt-BR"/>
            <a:t>Soma</a:t>
          </a:r>
        </a:p>
      </dgm:t>
    </dgm:pt>
    <dgm:pt modelId="{78176808-5AA4-4B6F-A76B-6119F1F056C4}" type="parTrans" cxnId="{252E745C-B766-401B-BDC8-4750E017F7DF}">
      <dgm:prSet/>
      <dgm:spPr/>
      <dgm:t>
        <a:bodyPr/>
        <a:lstStyle/>
        <a:p>
          <a:endParaRPr lang="pt-BR"/>
        </a:p>
      </dgm:t>
    </dgm:pt>
    <dgm:pt modelId="{D9476C2A-FB5B-446A-946F-B7A84B07D977}" type="sibTrans" cxnId="{252E745C-B766-401B-BDC8-4750E017F7DF}">
      <dgm:prSet/>
      <dgm:spPr/>
      <dgm:t>
        <a:bodyPr/>
        <a:lstStyle/>
        <a:p>
          <a:endParaRPr lang="pt-BR"/>
        </a:p>
      </dgm:t>
    </dgm:pt>
    <dgm:pt modelId="{50C319FD-8FBB-4DB1-A364-879F6AF47E7B}">
      <dgm:prSet phldrT="[Texto]"/>
      <dgm:spPr/>
      <dgm:t>
        <a:bodyPr/>
        <a:lstStyle/>
        <a:p>
          <a:r>
            <a:rPr lang="pt-BR"/>
            <a:t>x</a:t>
          </a:r>
          <a:r>
            <a:rPr lang="pt-BR" baseline="-25000"/>
            <a:t>i</a:t>
          </a:r>
          <a:r>
            <a:rPr lang="pt-BR"/>
            <a:t>/d</a:t>
          </a:r>
          <a:r>
            <a:rPr lang="pt-BR" baseline="-25000"/>
            <a:t>i</a:t>
          </a:r>
        </a:p>
      </dgm:t>
    </dgm:pt>
    <dgm:pt modelId="{8FB1434C-9DCA-4C1B-9EEE-45BD21668590}" type="parTrans" cxnId="{E576A943-7968-47E9-9898-66F94971D1AC}">
      <dgm:prSet/>
      <dgm:spPr/>
      <dgm:t>
        <a:bodyPr/>
        <a:lstStyle/>
        <a:p>
          <a:endParaRPr lang="pt-BR"/>
        </a:p>
      </dgm:t>
    </dgm:pt>
    <dgm:pt modelId="{8120C9C5-ED95-47AE-818E-8FA0BE4AE31A}" type="sibTrans" cxnId="{E576A943-7968-47E9-9898-66F94971D1AC}">
      <dgm:prSet/>
      <dgm:spPr/>
      <dgm:t>
        <a:bodyPr/>
        <a:lstStyle/>
        <a:p>
          <a:endParaRPr lang="pt-BR"/>
        </a:p>
      </dgm:t>
    </dgm:pt>
    <dgm:pt modelId="{EC311F65-59A9-49F8-80F6-5C1288D7F15B}">
      <dgm:prSet phldrT="[Texto]"/>
      <dgm:spPr/>
      <dgm:t>
        <a:bodyPr/>
        <a:lstStyle/>
        <a:p>
          <a:r>
            <a:rPr lang="pt-BR"/>
            <a:t>Diâmetro médio de </a:t>
          </a:r>
          <a:r>
            <a:rPr lang="pt-BR" i="1"/>
            <a:t>Sauter</a:t>
          </a:r>
        </a:p>
      </dgm:t>
    </dgm:pt>
    <dgm:pt modelId="{DDEA5916-DEE0-4889-84FA-4BB9E74C4B10}" type="parTrans" cxnId="{7E0325C6-7E38-4601-8966-2FCBE1BD6B3C}">
      <dgm:prSet/>
      <dgm:spPr/>
      <dgm:t>
        <a:bodyPr/>
        <a:lstStyle/>
        <a:p>
          <a:endParaRPr lang="pt-BR"/>
        </a:p>
      </dgm:t>
    </dgm:pt>
    <dgm:pt modelId="{C572BF2C-8A7A-4F8F-B39A-AC32E891471B}" type="sibTrans" cxnId="{7E0325C6-7E38-4601-8966-2FCBE1BD6B3C}">
      <dgm:prSet/>
      <dgm:spPr/>
      <dgm:t>
        <a:bodyPr/>
        <a:lstStyle/>
        <a:p>
          <a:endParaRPr lang="pt-BR"/>
        </a:p>
      </dgm:t>
    </dgm:pt>
    <dgm:pt modelId="{5D3A98D3-8DD9-49EE-867B-EB7455177B58}">
      <dgm:prSet phldrT="[Texto]"/>
      <dgm:spPr/>
      <dgm:t>
        <a:bodyPr/>
        <a:lstStyle/>
        <a:p>
          <a:r>
            <a:rPr lang="pt-BR"/>
            <a:t>5,59 mm</a:t>
          </a:r>
        </a:p>
      </dgm:t>
    </dgm:pt>
    <dgm:pt modelId="{8ED87316-37EB-4788-9B31-8CBD915CF590}" type="parTrans" cxnId="{2EF3678B-4D98-4FDC-94B3-6225C180E395}">
      <dgm:prSet/>
      <dgm:spPr/>
      <dgm:t>
        <a:bodyPr/>
        <a:lstStyle/>
        <a:p>
          <a:endParaRPr lang="pt-BR"/>
        </a:p>
      </dgm:t>
    </dgm:pt>
    <dgm:pt modelId="{C8516F9A-0F82-4C48-B257-24F6DA616C57}" type="sibTrans" cxnId="{2EF3678B-4D98-4FDC-94B3-6225C180E395}">
      <dgm:prSet/>
      <dgm:spPr/>
      <dgm:t>
        <a:bodyPr/>
        <a:lstStyle/>
        <a:p>
          <a:endParaRPr lang="pt-BR"/>
        </a:p>
      </dgm:t>
    </dgm:pt>
    <dgm:pt modelId="{6E70BB58-7578-4A3F-9E67-7B0DE3F37B88}" type="pres">
      <dgm:prSet presAssocID="{20BB8118-5AA0-423D-8185-665CB608FE43}" presName="Name0" presStyleCnt="0">
        <dgm:presLayoutVars>
          <dgm:dir/>
          <dgm:animOne val="branch"/>
          <dgm:animLvl val="lvl"/>
        </dgm:presLayoutVars>
      </dgm:prSet>
      <dgm:spPr/>
    </dgm:pt>
    <dgm:pt modelId="{A3434EAB-331F-41D6-8C03-E7BD3DD1D71D}" type="pres">
      <dgm:prSet presAssocID="{D7201871-493A-4B1B-B551-08D82270B541}" presName="chaos" presStyleCnt="0"/>
      <dgm:spPr/>
    </dgm:pt>
    <dgm:pt modelId="{51580A41-08B5-49FB-A327-29516D0C8434}" type="pres">
      <dgm:prSet presAssocID="{D7201871-493A-4B1B-B551-08D82270B541}" presName="parTx1" presStyleLbl="revTx" presStyleIdx="0" presStyleCnt="3"/>
      <dgm:spPr/>
    </dgm:pt>
    <dgm:pt modelId="{C73B1EF5-1B29-44E6-9D10-A26387076234}" type="pres">
      <dgm:prSet presAssocID="{D7201871-493A-4B1B-B551-08D82270B541}" presName="desTx1" presStyleLbl="revTx" presStyleIdx="1" presStyleCnt="3">
        <dgm:presLayoutVars>
          <dgm:bulletEnabled val="1"/>
        </dgm:presLayoutVars>
      </dgm:prSet>
      <dgm:spPr/>
    </dgm:pt>
    <dgm:pt modelId="{07D3F70C-915C-482A-8582-68B71328E54B}" type="pres">
      <dgm:prSet presAssocID="{D7201871-493A-4B1B-B551-08D82270B541}" presName="c1" presStyleLbl="node1" presStyleIdx="0" presStyleCnt="19"/>
      <dgm:spPr/>
    </dgm:pt>
    <dgm:pt modelId="{4A8A22DD-3F78-48B4-9D63-D5354F762288}" type="pres">
      <dgm:prSet presAssocID="{D7201871-493A-4B1B-B551-08D82270B541}" presName="c2" presStyleLbl="node1" presStyleIdx="1" presStyleCnt="19"/>
      <dgm:spPr/>
    </dgm:pt>
    <dgm:pt modelId="{37EE4E2A-1872-49B1-84F1-684E94D9C6CC}" type="pres">
      <dgm:prSet presAssocID="{D7201871-493A-4B1B-B551-08D82270B541}" presName="c3" presStyleLbl="node1" presStyleIdx="2" presStyleCnt="19"/>
      <dgm:spPr/>
    </dgm:pt>
    <dgm:pt modelId="{D75DDAE5-8B1A-41CE-8630-CA0905D8CF32}" type="pres">
      <dgm:prSet presAssocID="{D7201871-493A-4B1B-B551-08D82270B541}" presName="c4" presStyleLbl="node1" presStyleIdx="3" presStyleCnt="19"/>
      <dgm:spPr/>
    </dgm:pt>
    <dgm:pt modelId="{3A627A67-6B2D-4869-A2F3-6B62623E42AA}" type="pres">
      <dgm:prSet presAssocID="{D7201871-493A-4B1B-B551-08D82270B541}" presName="c5" presStyleLbl="node1" presStyleIdx="4" presStyleCnt="19"/>
      <dgm:spPr/>
    </dgm:pt>
    <dgm:pt modelId="{FB29BFD2-3DF3-4D3D-886F-C6B48EE69D26}" type="pres">
      <dgm:prSet presAssocID="{D7201871-493A-4B1B-B551-08D82270B541}" presName="c6" presStyleLbl="node1" presStyleIdx="5" presStyleCnt="19"/>
      <dgm:spPr/>
    </dgm:pt>
    <dgm:pt modelId="{9D652842-89DA-46F1-8AF2-336DA257128F}" type="pres">
      <dgm:prSet presAssocID="{D7201871-493A-4B1B-B551-08D82270B541}" presName="c7" presStyleLbl="node1" presStyleIdx="6" presStyleCnt="19"/>
      <dgm:spPr/>
    </dgm:pt>
    <dgm:pt modelId="{9DADA5E0-5A73-4F99-825C-697780654E2C}" type="pres">
      <dgm:prSet presAssocID="{D7201871-493A-4B1B-B551-08D82270B541}" presName="c8" presStyleLbl="node1" presStyleIdx="7" presStyleCnt="19"/>
      <dgm:spPr/>
    </dgm:pt>
    <dgm:pt modelId="{7A85AEEE-E916-40CD-8811-71FC38E71CF9}" type="pres">
      <dgm:prSet presAssocID="{D7201871-493A-4B1B-B551-08D82270B541}" presName="c9" presStyleLbl="node1" presStyleIdx="8" presStyleCnt="19"/>
      <dgm:spPr/>
    </dgm:pt>
    <dgm:pt modelId="{F16C844A-C423-4DD0-B8EB-21ABF344AC94}" type="pres">
      <dgm:prSet presAssocID="{D7201871-493A-4B1B-B551-08D82270B541}" presName="c10" presStyleLbl="node1" presStyleIdx="9" presStyleCnt="19"/>
      <dgm:spPr/>
    </dgm:pt>
    <dgm:pt modelId="{405F916B-1968-4670-9D51-7D9F40C1511E}" type="pres">
      <dgm:prSet presAssocID="{D7201871-493A-4B1B-B551-08D82270B541}" presName="c11" presStyleLbl="node1" presStyleIdx="10" presStyleCnt="19"/>
      <dgm:spPr/>
    </dgm:pt>
    <dgm:pt modelId="{54372BC5-B22E-4501-B52C-ED158CC3EADD}" type="pres">
      <dgm:prSet presAssocID="{D7201871-493A-4B1B-B551-08D82270B541}" presName="c12" presStyleLbl="node1" presStyleIdx="11" presStyleCnt="19"/>
      <dgm:spPr/>
    </dgm:pt>
    <dgm:pt modelId="{0E62C1D3-FF9C-4A13-8BB5-470FFC0D8617}" type="pres">
      <dgm:prSet presAssocID="{D7201871-493A-4B1B-B551-08D82270B541}" presName="c13" presStyleLbl="node1" presStyleIdx="12" presStyleCnt="19"/>
      <dgm:spPr/>
    </dgm:pt>
    <dgm:pt modelId="{D7D2B1DD-D703-4DA3-AF99-69BFEF27C0ED}" type="pres">
      <dgm:prSet presAssocID="{D7201871-493A-4B1B-B551-08D82270B541}" presName="c14" presStyleLbl="node1" presStyleIdx="13" presStyleCnt="19"/>
      <dgm:spPr/>
    </dgm:pt>
    <dgm:pt modelId="{E014720B-0B0D-4AF5-9076-F91FE2B6E53E}" type="pres">
      <dgm:prSet presAssocID="{D7201871-493A-4B1B-B551-08D82270B541}" presName="c15" presStyleLbl="node1" presStyleIdx="14" presStyleCnt="19"/>
      <dgm:spPr/>
    </dgm:pt>
    <dgm:pt modelId="{805F278A-2491-4764-8D4F-B8116DE2632C}" type="pres">
      <dgm:prSet presAssocID="{D7201871-493A-4B1B-B551-08D82270B541}" presName="c16" presStyleLbl="node1" presStyleIdx="15" presStyleCnt="19"/>
      <dgm:spPr/>
    </dgm:pt>
    <dgm:pt modelId="{F7225A51-7FD8-41AE-BD17-E324ABDB7AD4}" type="pres">
      <dgm:prSet presAssocID="{D7201871-493A-4B1B-B551-08D82270B541}" presName="c17" presStyleLbl="node1" presStyleIdx="16" presStyleCnt="19"/>
      <dgm:spPr/>
    </dgm:pt>
    <dgm:pt modelId="{B2488105-6134-4530-A8E5-084962705483}" type="pres">
      <dgm:prSet presAssocID="{D7201871-493A-4B1B-B551-08D82270B541}" presName="c18" presStyleLbl="node1" presStyleIdx="17" presStyleCnt="19"/>
      <dgm:spPr/>
    </dgm:pt>
    <dgm:pt modelId="{BA9D802D-C7C3-4111-B672-B299D0E928E8}" type="pres">
      <dgm:prSet presAssocID="{D9476C2A-FB5B-446A-946F-B7A84B07D977}" presName="chevronComposite1" presStyleCnt="0"/>
      <dgm:spPr/>
    </dgm:pt>
    <dgm:pt modelId="{D7E9DEDE-9E5D-4854-931B-6C248AABE256}" type="pres">
      <dgm:prSet presAssocID="{D9476C2A-FB5B-446A-946F-B7A84B07D977}" presName="chevron1" presStyleLbl="sibTrans2D1" presStyleIdx="0" presStyleCnt="2"/>
      <dgm:spPr/>
    </dgm:pt>
    <dgm:pt modelId="{E838A4F1-B61D-4018-A36B-DC4C720BA7B0}" type="pres">
      <dgm:prSet presAssocID="{D9476C2A-FB5B-446A-946F-B7A84B07D977}" presName="spChevron1" presStyleCnt="0"/>
      <dgm:spPr/>
    </dgm:pt>
    <dgm:pt modelId="{F64D02EC-FF54-4F8E-BEE7-7266B8F78A4E}" type="pres">
      <dgm:prSet presAssocID="{D9476C2A-FB5B-446A-946F-B7A84B07D977}" presName="overlap" presStyleCnt="0"/>
      <dgm:spPr/>
    </dgm:pt>
    <dgm:pt modelId="{C99F384C-AE3A-422B-AF01-B934573A88C6}" type="pres">
      <dgm:prSet presAssocID="{D9476C2A-FB5B-446A-946F-B7A84B07D977}" presName="chevronComposite2" presStyleCnt="0"/>
      <dgm:spPr/>
    </dgm:pt>
    <dgm:pt modelId="{48C74927-02FB-4054-B44F-85DFC231DE9B}" type="pres">
      <dgm:prSet presAssocID="{D9476C2A-FB5B-446A-946F-B7A84B07D977}" presName="chevron2" presStyleLbl="sibTrans2D1" presStyleIdx="1" presStyleCnt="2"/>
      <dgm:spPr/>
    </dgm:pt>
    <dgm:pt modelId="{63DDFAAD-34E2-4A78-B309-896365C5F9D7}" type="pres">
      <dgm:prSet presAssocID="{D9476C2A-FB5B-446A-946F-B7A84B07D977}" presName="spChevron2" presStyleCnt="0"/>
      <dgm:spPr/>
    </dgm:pt>
    <dgm:pt modelId="{BE62F184-FA6D-4AD1-BB45-6379C60DA1B3}" type="pres">
      <dgm:prSet presAssocID="{EC311F65-59A9-49F8-80F6-5C1288D7F15B}" presName="last" presStyleCnt="0"/>
      <dgm:spPr/>
    </dgm:pt>
    <dgm:pt modelId="{E351B7E8-7FDD-497E-A62D-4FF550ACD76E}" type="pres">
      <dgm:prSet presAssocID="{EC311F65-59A9-49F8-80F6-5C1288D7F15B}" presName="circleTx" presStyleLbl="node1" presStyleIdx="18" presStyleCnt="19" custScaleX="115292" custScaleY="109399"/>
      <dgm:spPr/>
    </dgm:pt>
    <dgm:pt modelId="{7D87CF1D-B772-4A68-A27A-D394034AF00E}" type="pres">
      <dgm:prSet presAssocID="{EC311F65-59A9-49F8-80F6-5C1288D7F15B}" presName="desTxN" presStyleLbl="revTx" presStyleIdx="2" presStyleCnt="3">
        <dgm:presLayoutVars>
          <dgm:bulletEnabled val="1"/>
        </dgm:presLayoutVars>
      </dgm:prSet>
      <dgm:spPr/>
    </dgm:pt>
    <dgm:pt modelId="{6BADDD43-F68F-44E7-A6CC-B2C1E57F2031}" type="pres">
      <dgm:prSet presAssocID="{EC311F65-59A9-49F8-80F6-5C1288D7F15B}" presName="spN" presStyleCnt="0"/>
      <dgm:spPr/>
    </dgm:pt>
  </dgm:ptLst>
  <dgm:cxnLst>
    <dgm:cxn modelId="{352ACC3C-4C13-40A0-A497-FD4232AF1B86}" type="presOf" srcId="{D7201871-493A-4B1B-B551-08D82270B541}" destId="{51580A41-08B5-49FB-A327-29516D0C8434}" srcOrd="0" destOrd="0" presId="urn:microsoft.com/office/officeart/2009/3/layout/RandomtoResultProcess"/>
    <dgm:cxn modelId="{252E745C-B766-401B-BDC8-4750E017F7DF}" srcId="{20BB8118-5AA0-423D-8185-665CB608FE43}" destId="{D7201871-493A-4B1B-B551-08D82270B541}" srcOrd="0" destOrd="0" parTransId="{78176808-5AA4-4B6F-A76B-6119F1F056C4}" sibTransId="{D9476C2A-FB5B-446A-946F-B7A84B07D977}"/>
    <dgm:cxn modelId="{E576A943-7968-47E9-9898-66F94971D1AC}" srcId="{D7201871-493A-4B1B-B551-08D82270B541}" destId="{50C319FD-8FBB-4DB1-A364-879F6AF47E7B}" srcOrd="0" destOrd="0" parTransId="{8FB1434C-9DCA-4C1B-9EEE-45BD21668590}" sibTransId="{8120C9C5-ED95-47AE-818E-8FA0BE4AE31A}"/>
    <dgm:cxn modelId="{2D09A272-6009-4E78-90FC-585C6B9FA639}" type="presOf" srcId="{50C319FD-8FBB-4DB1-A364-879F6AF47E7B}" destId="{C73B1EF5-1B29-44E6-9D10-A26387076234}" srcOrd="0" destOrd="0" presId="urn:microsoft.com/office/officeart/2009/3/layout/RandomtoResultProcess"/>
    <dgm:cxn modelId="{2EF3678B-4D98-4FDC-94B3-6225C180E395}" srcId="{EC311F65-59A9-49F8-80F6-5C1288D7F15B}" destId="{5D3A98D3-8DD9-49EE-867B-EB7455177B58}" srcOrd="0" destOrd="0" parTransId="{8ED87316-37EB-4788-9B31-8CBD915CF590}" sibTransId="{C8516F9A-0F82-4C48-B257-24F6DA616C57}"/>
    <dgm:cxn modelId="{7E0325C6-7E38-4601-8966-2FCBE1BD6B3C}" srcId="{20BB8118-5AA0-423D-8185-665CB608FE43}" destId="{EC311F65-59A9-49F8-80F6-5C1288D7F15B}" srcOrd="1" destOrd="0" parTransId="{DDEA5916-DEE0-4889-84FA-4BB9E74C4B10}" sibTransId="{C572BF2C-8A7A-4F8F-B39A-AC32E891471B}"/>
    <dgm:cxn modelId="{D0F45DC9-E5C3-490E-8A61-DB3AD49A5A0D}" type="presOf" srcId="{20BB8118-5AA0-423D-8185-665CB608FE43}" destId="{6E70BB58-7578-4A3F-9E67-7B0DE3F37B88}" srcOrd="0" destOrd="0" presId="urn:microsoft.com/office/officeart/2009/3/layout/RandomtoResultProcess"/>
    <dgm:cxn modelId="{EB4EC7DE-E49E-42B4-AA76-F0E4F30D1162}" type="presOf" srcId="{EC311F65-59A9-49F8-80F6-5C1288D7F15B}" destId="{E351B7E8-7FDD-497E-A62D-4FF550ACD76E}" srcOrd="0" destOrd="0" presId="urn:microsoft.com/office/officeart/2009/3/layout/RandomtoResultProcess"/>
    <dgm:cxn modelId="{86961CFF-7C37-45CE-9E90-AEA379B6B8DD}" type="presOf" srcId="{5D3A98D3-8DD9-49EE-867B-EB7455177B58}" destId="{7D87CF1D-B772-4A68-A27A-D394034AF00E}" srcOrd="0" destOrd="0" presId="urn:microsoft.com/office/officeart/2009/3/layout/RandomtoResultProcess"/>
    <dgm:cxn modelId="{F479285C-9E16-434D-BDD8-976860C5BC6F}" type="presParOf" srcId="{6E70BB58-7578-4A3F-9E67-7B0DE3F37B88}" destId="{A3434EAB-331F-41D6-8C03-E7BD3DD1D71D}" srcOrd="0" destOrd="0" presId="urn:microsoft.com/office/officeart/2009/3/layout/RandomtoResultProcess"/>
    <dgm:cxn modelId="{68FB5112-E69B-4BAD-B1AF-8BBACD549823}" type="presParOf" srcId="{A3434EAB-331F-41D6-8C03-E7BD3DD1D71D}" destId="{51580A41-08B5-49FB-A327-29516D0C8434}" srcOrd="0" destOrd="0" presId="urn:microsoft.com/office/officeart/2009/3/layout/RandomtoResultProcess"/>
    <dgm:cxn modelId="{BBFF3520-D7F4-4D84-BCFC-314CAB49C0EA}" type="presParOf" srcId="{A3434EAB-331F-41D6-8C03-E7BD3DD1D71D}" destId="{C73B1EF5-1B29-44E6-9D10-A26387076234}" srcOrd="1" destOrd="0" presId="urn:microsoft.com/office/officeart/2009/3/layout/RandomtoResultProcess"/>
    <dgm:cxn modelId="{BD2C97FE-34D0-4A8C-B2D7-072B132CDFA6}" type="presParOf" srcId="{A3434EAB-331F-41D6-8C03-E7BD3DD1D71D}" destId="{07D3F70C-915C-482A-8582-68B71328E54B}" srcOrd="2" destOrd="0" presId="urn:microsoft.com/office/officeart/2009/3/layout/RandomtoResultProcess"/>
    <dgm:cxn modelId="{4761E58C-4FDF-4FEC-81CC-3D052F0F5D4D}" type="presParOf" srcId="{A3434EAB-331F-41D6-8C03-E7BD3DD1D71D}" destId="{4A8A22DD-3F78-48B4-9D63-D5354F762288}" srcOrd="3" destOrd="0" presId="urn:microsoft.com/office/officeart/2009/3/layout/RandomtoResultProcess"/>
    <dgm:cxn modelId="{8B37496B-AB48-43DB-8D71-68A317FCA99D}" type="presParOf" srcId="{A3434EAB-331F-41D6-8C03-E7BD3DD1D71D}" destId="{37EE4E2A-1872-49B1-84F1-684E94D9C6CC}" srcOrd="4" destOrd="0" presId="urn:microsoft.com/office/officeart/2009/3/layout/RandomtoResultProcess"/>
    <dgm:cxn modelId="{930AE7B0-9E43-432C-A6A9-64ADC85568AC}" type="presParOf" srcId="{A3434EAB-331F-41D6-8C03-E7BD3DD1D71D}" destId="{D75DDAE5-8B1A-41CE-8630-CA0905D8CF32}" srcOrd="5" destOrd="0" presId="urn:microsoft.com/office/officeart/2009/3/layout/RandomtoResultProcess"/>
    <dgm:cxn modelId="{71071361-5138-44CB-9B2A-9FE6448CDA55}" type="presParOf" srcId="{A3434EAB-331F-41D6-8C03-E7BD3DD1D71D}" destId="{3A627A67-6B2D-4869-A2F3-6B62623E42AA}" srcOrd="6" destOrd="0" presId="urn:microsoft.com/office/officeart/2009/3/layout/RandomtoResultProcess"/>
    <dgm:cxn modelId="{DF7D604E-BE99-4824-9AE0-F8044291913F}" type="presParOf" srcId="{A3434EAB-331F-41D6-8C03-E7BD3DD1D71D}" destId="{FB29BFD2-3DF3-4D3D-886F-C6B48EE69D26}" srcOrd="7" destOrd="0" presId="urn:microsoft.com/office/officeart/2009/3/layout/RandomtoResultProcess"/>
    <dgm:cxn modelId="{B2E46BB3-75C0-4AD2-A6EA-16977A2B5394}" type="presParOf" srcId="{A3434EAB-331F-41D6-8C03-E7BD3DD1D71D}" destId="{9D652842-89DA-46F1-8AF2-336DA257128F}" srcOrd="8" destOrd="0" presId="urn:microsoft.com/office/officeart/2009/3/layout/RandomtoResultProcess"/>
    <dgm:cxn modelId="{913ABAB5-0444-44EE-972D-1F3C5ACD25BA}" type="presParOf" srcId="{A3434EAB-331F-41D6-8C03-E7BD3DD1D71D}" destId="{9DADA5E0-5A73-4F99-825C-697780654E2C}" srcOrd="9" destOrd="0" presId="urn:microsoft.com/office/officeart/2009/3/layout/RandomtoResultProcess"/>
    <dgm:cxn modelId="{C829241C-DFCE-48AB-A801-6BB45F68B741}" type="presParOf" srcId="{A3434EAB-331F-41D6-8C03-E7BD3DD1D71D}" destId="{7A85AEEE-E916-40CD-8811-71FC38E71CF9}" srcOrd="10" destOrd="0" presId="urn:microsoft.com/office/officeart/2009/3/layout/RandomtoResultProcess"/>
    <dgm:cxn modelId="{C415EBA7-F55A-4B7F-BC2C-622C29929F2B}" type="presParOf" srcId="{A3434EAB-331F-41D6-8C03-E7BD3DD1D71D}" destId="{F16C844A-C423-4DD0-B8EB-21ABF344AC94}" srcOrd="11" destOrd="0" presId="urn:microsoft.com/office/officeart/2009/3/layout/RandomtoResultProcess"/>
    <dgm:cxn modelId="{87CDB043-7ED2-44B1-9F61-A09A22C5BBBF}" type="presParOf" srcId="{A3434EAB-331F-41D6-8C03-E7BD3DD1D71D}" destId="{405F916B-1968-4670-9D51-7D9F40C1511E}" srcOrd="12" destOrd="0" presId="urn:microsoft.com/office/officeart/2009/3/layout/RandomtoResultProcess"/>
    <dgm:cxn modelId="{7B8538AB-7227-4B3A-9AEF-55C5E2FE0798}" type="presParOf" srcId="{A3434EAB-331F-41D6-8C03-E7BD3DD1D71D}" destId="{54372BC5-B22E-4501-B52C-ED158CC3EADD}" srcOrd="13" destOrd="0" presId="urn:microsoft.com/office/officeart/2009/3/layout/RandomtoResultProcess"/>
    <dgm:cxn modelId="{D7FEB029-9037-4D92-B0DF-9DD474B30606}" type="presParOf" srcId="{A3434EAB-331F-41D6-8C03-E7BD3DD1D71D}" destId="{0E62C1D3-FF9C-4A13-8BB5-470FFC0D8617}" srcOrd="14" destOrd="0" presId="urn:microsoft.com/office/officeart/2009/3/layout/RandomtoResultProcess"/>
    <dgm:cxn modelId="{646D1312-4ACF-4DA0-BCF1-54034897149D}" type="presParOf" srcId="{A3434EAB-331F-41D6-8C03-E7BD3DD1D71D}" destId="{D7D2B1DD-D703-4DA3-AF99-69BFEF27C0ED}" srcOrd="15" destOrd="0" presId="urn:microsoft.com/office/officeart/2009/3/layout/RandomtoResultProcess"/>
    <dgm:cxn modelId="{36AA812F-FAF8-4F4B-AB5F-9028A3AC2639}" type="presParOf" srcId="{A3434EAB-331F-41D6-8C03-E7BD3DD1D71D}" destId="{E014720B-0B0D-4AF5-9076-F91FE2B6E53E}" srcOrd="16" destOrd="0" presId="urn:microsoft.com/office/officeart/2009/3/layout/RandomtoResultProcess"/>
    <dgm:cxn modelId="{67A2FDAF-89D2-4924-8DD2-45DE420CCF7B}" type="presParOf" srcId="{A3434EAB-331F-41D6-8C03-E7BD3DD1D71D}" destId="{805F278A-2491-4764-8D4F-B8116DE2632C}" srcOrd="17" destOrd="0" presId="urn:microsoft.com/office/officeart/2009/3/layout/RandomtoResultProcess"/>
    <dgm:cxn modelId="{CD3BF101-7AC0-45A4-AECC-B007B2ED28DA}" type="presParOf" srcId="{A3434EAB-331F-41D6-8C03-E7BD3DD1D71D}" destId="{F7225A51-7FD8-41AE-BD17-E324ABDB7AD4}" srcOrd="18" destOrd="0" presId="urn:microsoft.com/office/officeart/2009/3/layout/RandomtoResultProcess"/>
    <dgm:cxn modelId="{59B3746E-3EB2-421A-B55E-9E2714B06647}" type="presParOf" srcId="{A3434EAB-331F-41D6-8C03-E7BD3DD1D71D}" destId="{B2488105-6134-4530-A8E5-084962705483}" srcOrd="19" destOrd="0" presId="urn:microsoft.com/office/officeart/2009/3/layout/RandomtoResultProcess"/>
    <dgm:cxn modelId="{D9CF95C6-B451-4305-8B5B-8F7E7AD4F589}" type="presParOf" srcId="{6E70BB58-7578-4A3F-9E67-7B0DE3F37B88}" destId="{BA9D802D-C7C3-4111-B672-B299D0E928E8}" srcOrd="1" destOrd="0" presId="urn:microsoft.com/office/officeart/2009/3/layout/RandomtoResultProcess"/>
    <dgm:cxn modelId="{6C79FB0E-0E97-4177-91BE-0ECD26A04868}" type="presParOf" srcId="{BA9D802D-C7C3-4111-B672-B299D0E928E8}" destId="{D7E9DEDE-9E5D-4854-931B-6C248AABE256}" srcOrd="0" destOrd="0" presId="urn:microsoft.com/office/officeart/2009/3/layout/RandomtoResultProcess"/>
    <dgm:cxn modelId="{B945E686-D90D-401C-B963-E476D727D188}" type="presParOf" srcId="{BA9D802D-C7C3-4111-B672-B299D0E928E8}" destId="{E838A4F1-B61D-4018-A36B-DC4C720BA7B0}" srcOrd="1" destOrd="0" presId="urn:microsoft.com/office/officeart/2009/3/layout/RandomtoResultProcess"/>
    <dgm:cxn modelId="{779DD228-905C-43CA-9D44-A43553937746}" type="presParOf" srcId="{6E70BB58-7578-4A3F-9E67-7B0DE3F37B88}" destId="{F64D02EC-FF54-4F8E-BEE7-7266B8F78A4E}" srcOrd="2" destOrd="0" presId="urn:microsoft.com/office/officeart/2009/3/layout/RandomtoResultProcess"/>
    <dgm:cxn modelId="{D5345794-C5B0-4EBF-ADFC-84F3CD5CF805}" type="presParOf" srcId="{6E70BB58-7578-4A3F-9E67-7B0DE3F37B88}" destId="{C99F384C-AE3A-422B-AF01-B934573A88C6}" srcOrd="3" destOrd="0" presId="urn:microsoft.com/office/officeart/2009/3/layout/RandomtoResultProcess"/>
    <dgm:cxn modelId="{9D174290-763D-41B7-AE49-21B21264662E}" type="presParOf" srcId="{C99F384C-AE3A-422B-AF01-B934573A88C6}" destId="{48C74927-02FB-4054-B44F-85DFC231DE9B}" srcOrd="0" destOrd="0" presId="urn:microsoft.com/office/officeart/2009/3/layout/RandomtoResultProcess"/>
    <dgm:cxn modelId="{5C5C37AD-1078-4792-8291-8C993AAF1552}" type="presParOf" srcId="{C99F384C-AE3A-422B-AF01-B934573A88C6}" destId="{63DDFAAD-34E2-4A78-B309-896365C5F9D7}" srcOrd="1" destOrd="0" presId="urn:microsoft.com/office/officeart/2009/3/layout/RandomtoResultProcess"/>
    <dgm:cxn modelId="{A193DA37-7D13-40A6-B936-CA57BA308D13}" type="presParOf" srcId="{6E70BB58-7578-4A3F-9E67-7B0DE3F37B88}" destId="{BE62F184-FA6D-4AD1-BB45-6379C60DA1B3}" srcOrd="4" destOrd="0" presId="urn:microsoft.com/office/officeart/2009/3/layout/RandomtoResultProcess"/>
    <dgm:cxn modelId="{A54B8898-90EA-4B99-8C26-48517941BBBD}" type="presParOf" srcId="{BE62F184-FA6D-4AD1-BB45-6379C60DA1B3}" destId="{E351B7E8-7FDD-497E-A62D-4FF550ACD76E}" srcOrd="0" destOrd="0" presId="urn:microsoft.com/office/officeart/2009/3/layout/RandomtoResultProcess"/>
    <dgm:cxn modelId="{42A5920F-7716-4EF8-9AB2-D4A29A7132CF}" type="presParOf" srcId="{BE62F184-FA6D-4AD1-BB45-6379C60DA1B3}" destId="{7D87CF1D-B772-4A68-A27A-D394034AF00E}" srcOrd="1" destOrd="0" presId="urn:microsoft.com/office/officeart/2009/3/layout/RandomtoResultProcess"/>
    <dgm:cxn modelId="{AA005BDD-1A17-4283-9672-CB751238E9FD}" type="presParOf" srcId="{BE62F184-FA6D-4AD1-BB45-6379C60DA1B3}" destId="{6BADDD43-F68F-44E7-A6CC-B2C1E57F2031}" srcOrd="2" destOrd="0" presId="urn:microsoft.com/office/officeart/2009/3/layout/RandomtoResultProcess"/>
  </dgm:cxnLst>
  <dgm:bg/>
  <dgm:whole/>
  <dgm:extLst>
    <a:ext uri="http://schemas.microsoft.com/office/drawing/2008/diagram">
      <dsp:dataModelExt xmlns:dsp="http://schemas.microsoft.com/office/drawing/2008/diagram" relId="rId17" minVer="http://schemas.openxmlformats.org/drawingml/2006/diagram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𝒓𝒆𝒕𝒊𝒅𝒂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𝒑𝒆𝒏𝒆𝒊𝒓𝒂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 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𝒑𝒆𝒏𝒆𝒊𝒓𝒂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𝒎_𝒓𝒆𝒕𝒊𝒅𝒂=𝒎_(𝒑𝒆𝒏𝒆𝒊𝒓𝒂+𝒑𝒂𝒓𝒕.)− 𝒎_𝒑𝒆𝒏𝒆𝒊𝒓𝒂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  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𝒙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𝒓𝒆𝒕𝒊𝒅𝒂</m:t>
                            </m:r>
                          </m:sub>
                        </m:sSub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</m:t>
                                </m:r>
                              </m:e>
                              <m:sub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𝒓𝒆𝒕𝒊𝒅𝒂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𝒙_𝒊=𝒎_𝒓𝒆𝒕𝒊𝒅𝒂/(∑▒𝒎_𝒓𝒆𝒕𝒊𝒅𝒂 )</a:t>
              </a:r>
              <a:endParaRPr lang="pt-BR" sz="2400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04873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Y="190153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2" minVer="http://schemas.openxmlformats.org/drawingml/2006/diagram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accent2_3" csCatId="accent2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330967F-FF3E-42EF-8973-EFDDB1BF5E42}">
          <dgm:prSet phldrT="[Texto]" custT="1"/>
          <dgm:spPr/>
          <dgm:t>
            <a:bodyPr/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𝑫</m:t>
                      </m:r>
                    </m:e>
                    <m: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𝑺</m:t>
                      </m:r>
                    </m:sub>
                  </m:sSub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num>
                    <m:den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naryPr>
                        <m:sub/>
                        <m:sup/>
                        <m:e>
                          <m:f>
                            <m:fPr>
                              <m:ctrlPr>
                                <a:rPr lang="pt-BR" sz="2400" b="1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b>
                                <m:sSubPr>
                                  <m:ctrlP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𝒙</m:t>
                                  </m:r>
                                </m:e>
                                <m:sub>
                                  <m: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𝒊</m:t>
                                  </m:r>
                                </m:sub>
                              </m:sSub>
                            </m:num>
                            <m:den>
                              <m:sSub>
                                <m:sSubPr>
                                  <m:ctrlP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𝒅</m:t>
                                  </m:r>
                                </m:e>
                                <m:sub>
                                  <m:r>
                                    <a:rPr lang="pt-BR" sz="2400" b="1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𝒊</m:t>
                                  </m:r>
                                </m:sub>
                              </m:sSub>
                            </m:den>
                          </m:f>
                        </m:e>
                      </m:nary>
                    </m:den>
                  </m:f>
                </m:oMath>
              </a14:m>
              <a:r>
                <a:rPr lang="pt-BR" sz="2400" b="1"/>
                <a:t> </a:t>
              </a:r>
            </a:p>
          </dgm:t>
        </dgm:pt>
      </mc:Choice>
      <mc:Fallback xmlns="">
        <dgm:pt modelId="{A330967F-FF3E-42EF-8973-EFDDB1BF5E42}">
          <dgm:prSet phldrT="[Texto]" custT="1"/>
          <dgm:spPr/>
          <dgm:t>
            <a:bodyPr/>
            <a:lstStyle/>
            <a:p>
              <a:pPr algn="ctr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𝑫_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𝑺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=𝟏/(∑▒𝒙_𝒊/𝒅_𝒊 )</a:t>
              </a:r>
              <a:r>
                <a:rPr lang="pt-BR" sz="2400" b="1"/>
                <a:t> </a:t>
              </a:r>
            </a:p>
          </dgm:t>
        </dgm:pt>
      </mc:Fallback>
    </mc:AlternateConten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1"/>
      <dgm:spPr/>
    </dgm:pt>
    <dgm:pt modelId="{60926C99-F1BE-494E-950A-416A4600B42F}" type="pres">
      <dgm:prSet presAssocID="{A330967F-FF3E-42EF-8973-EFDDB1BF5E42}" presName="parentText" presStyleLbl="node1" presStyleIdx="0" presStyleCnt="1" custScaleY="185723" custLinFactNeighborX="14793" custLinFactNeighborY="-74461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1" custLinFactNeighborX="280" custLinFactNeighborY="-542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7" minVer="http://schemas.openxmlformats.org/drawingml/2006/diagram"/>
    </a:ext>
  </dgm:extLst>
</dgm:dataModel>
</file>

<file path=xl/diagrams/data14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𝒂𝒑𝒂𝒓𝒆𝒏𝒕𝒆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𝒑𝒂𝒓𝒕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í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𝒄𝒖𝒍𝒂𝒔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𝑽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𝒑𝒓𝒐𝒗𝒆𝒕𝒂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𝝆_𝒂𝒑𝒂𝒓𝒆𝒏𝒕𝒆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=𝒎_𝒑𝒂𝒓𝒕í𝒄𝒖𝒍𝒂𝒔/𝑽_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𝒑𝒓𝒐𝒗𝒆𝒕𝒂 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>
            <a:solidFill>
              <a:schemeClr val="accent1">
                <a:lumMod val="60000"/>
                <a:lumOff val="40000"/>
              </a:schemeClr>
            </a:solidFill>
          </dgm:spPr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𝜺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 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𝝆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𝒃𝒖𝒍𝒌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𝝆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𝒓𝒆𝒂𝒍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>
            <a:solidFill>
              <a:schemeClr val="accent1">
                <a:lumMod val="60000"/>
                <a:lumOff val="40000"/>
              </a:schemeClr>
            </a:solidFill>
          </dgm:spPr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𝜺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=𝟏− 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𝒃𝒖𝒍𝒌/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𝒓𝒆𝒂𝒍 </a:t>
              </a:r>
              <a:endParaRPr lang="pt-BR" sz="2400"/>
            </a:p>
          </dgm:t>
        </dgm:pt>
      </mc:Fallback>
    </mc:AlternateConten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99024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Y="190153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ata15.xml><?xml version="1.0" encoding="utf-8"?>
<dgm:dataModel xmlns:dgm="http://schemas.openxmlformats.org/drawingml/2006/diagram" xmlns:a="http://schemas.openxmlformats.org/drawingml/2006/main">
  <dgm:ptLst>
    <dgm:pt modelId="{CCE71825-2FD8-41B7-9690-3BF6865DD875}" type="doc">
      <dgm:prSet loTypeId="urn:microsoft.com/office/officeart/2005/8/layout/vList4" loCatId="list" qsTypeId="urn:microsoft.com/office/officeart/2005/8/quickstyle/simple1" qsCatId="simple" csTypeId="urn:microsoft.com/office/officeart/2005/8/colors/colorful1" csCatId="colorful" phldr="1"/>
      <dgm:spPr/>
      <dgm:t>
        <a:bodyPr/>
        <a:lstStyle/>
        <a:p>
          <a:endParaRPr lang="pt-BR"/>
        </a:p>
      </dgm:t>
    </dgm:pt>
    <dgm:pt modelId="{615A7CC0-1221-454C-9BB8-8F397F4CA9A8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Paquímetro</a:t>
          </a:r>
        </a:p>
      </dgm:t>
    </dgm:pt>
    <dgm:pt modelId="{0608E8B6-44EC-4927-B374-A19E5702A8E6}" type="parTrans" cxnId="{EE6DFC35-FCA4-4F91-8EAA-368638845D5B}">
      <dgm:prSet/>
      <dgm:spPr/>
      <dgm:t>
        <a:bodyPr/>
        <a:lstStyle/>
        <a:p>
          <a:endParaRPr lang="pt-BR"/>
        </a:p>
      </dgm:t>
    </dgm:pt>
    <dgm:pt modelId="{B47CBE89-8B0E-4F2C-8BEB-9DD0E0EB175B}" type="sibTrans" cxnId="{EE6DFC35-FCA4-4F91-8EAA-368638845D5B}">
      <dgm:prSet/>
      <dgm:spPr/>
      <dgm:t>
        <a:bodyPr/>
        <a:lstStyle/>
        <a:p>
          <a:endParaRPr lang="pt-BR"/>
        </a:p>
      </dgm:t>
    </dgm:pt>
    <dgm:pt modelId="{86FF3DF7-0256-43E9-859D-9A12FA0EBF45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Dimensões a,b e c. </a:t>
          </a:r>
        </a:p>
      </dgm:t>
    </dgm:pt>
    <dgm:pt modelId="{6FEC74FB-7BED-4146-8E64-79C96DA1AA70}" type="parTrans" cxnId="{BB09D518-071B-487C-B1B8-5C016317BAE4}">
      <dgm:prSet/>
      <dgm:spPr/>
      <dgm:t>
        <a:bodyPr/>
        <a:lstStyle/>
        <a:p>
          <a:endParaRPr lang="pt-BR"/>
        </a:p>
      </dgm:t>
    </dgm:pt>
    <dgm:pt modelId="{60F4B0AE-DA0A-4E59-B1AC-8E9E1BDE952C}" type="sibTrans" cxnId="{BB09D518-071B-487C-B1B8-5C016317BAE4}">
      <dgm:prSet/>
      <dgm:spPr/>
      <dgm:t>
        <a:bodyPr/>
        <a:lstStyle/>
        <a:p>
          <a:endParaRPr lang="pt-BR"/>
        </a:p>
      </dgm:t>
    </dgm:pt>
    <dgm:pt modelId="{5DE19790-2B8E-4EAC-B675-2FC04FE27B1F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Geometria: Elipsoide escaleno</a:t>
          </a:r>
        </a:p>
      </dgm:t>
    </dgm:pt>
    <dgm:pt modelId="{9B0006A8-C79B-4F28-8221-9FC38D190964}" type="parTrans" cxnId="{7BF82820-6885-4D73-B956-B8E567D22FE2}">
      <dgm:prSet/>
      <dgm:spPr/>
      <dgm:t>
        <a:bodyPr/>
        <a:lstStyle/>
        <a:p>
          <a:endParaRPr lang="pt-BR"/>
        </a:p>
      </dgm:t>
    </dgm:pt>
    <dgm:pt modelId="{291C2CDB-36C1-474D-9417-6667C4BC96DB}" type="sibTrans" cxnId="{7BF82820-6885-4D73-B956-B8E567D22FE2}">
      <dgm:prSet/>
      <dgm:spPr/>
      <dgm:t>
        <a:bodyPr/>
        <a:lstStyle/>
        <a:p>
          <a:endParaRPr lang="pt-BR"/>
        </a:p>
      </dgm:t>
    </dgm:pt>
    <dgm:pt modelId="{BA1DCCE4-3682-4646-B681-8CF9D0178967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Área;</a:t>
          </a:r>
        </a:p>
      </dgm:t>
    </dgm:pt>
    <dgm:pt modelId="{F5950E88-ECD3-424A-8555-73BE4AE0AAB8}" type="parTrans" cxnId="{73D801BD-0AA2-4534-A04E-D0108344594F}">
      <dgm:prSet/>
      <dgm:spPr/>
      <dgm:t>
        <a:bodyPr/>
        <a:lstStyle/>
        <a:p>
          <a:endParaRPr lang="pt-BR"/>
        </a:p>
      </dgm:t>
    </dgm:pt>
    <dgm:pt modelId="{98F70E75-9EBD-42D3-951D-18472C08D3CB}" type="sibTrans" cxnId="{73D801BD-0AA2-4534-A04E-D0108344594F}">
      <dgm:prSet/>
      <dgm:spPr/>
      <dgm:t>
        <a:bodyPr/>
        <a:lstStyle/>
        <a:p>
          <a:endParaRPr lang="pt-BR"/>
        </a:p>
      </dgm:t>
    </dgm:pt>
    <dgm:pt modelId="{3A8A89B3-3D27-4EA1-A005-AF38DF5450BB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Volume;</a:t>
          </a:r>
        </a:p>
      </dgm:t>
    </dgm:pt>
    <dgm:pt modelId="{42E73FDA-7C02-40C2-8586-B3C6DF1F7744}" type="parTrans" cxnId="{87827A07-2E74-4908-A878-7DE680286C4B}">
      <dgm:prSet/>
      <dgm:spPr/>
      <dgm:t>
        <a:bodyPr/>
        <a:lstStyle/>
        <a:p>
          <a:endParaRPr lang="pt-BR"/>
        </a:p>
      </dgm:t>
    </dgm:pt>
    <dgm:pt modelId="{0BFA6584-4CD0-4E7B-BB66-F9F6D467B7E6}" type="sibTrans" cxnId="{87827A07-2E74-4908-A878-7DE680286C4B}">
      <dgm:prSet/>
      <dgm:spPr/>
      <dgm:t>
        <a:bodyPr/>
        <a:lstStyle/>
        <a:p>
          <a:endParaRPr lang="pt-BR"/>
        </a:p>
      </dgm:t>
    </dgm:pt>
    <dgm:pt modelId="{994BE4BA-BD27-4D08-B283-0B0A54E960E1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Esfericidade.</a:t>
          </a:r>
        </a:p>
      </dgm:t>
    </dgm:pt>
    <dgm:pt modelId="{A633F9C8-861E-46B0-8435-CC80547AFFEA}" type="parTrans" cxnId="{351C8F4B-0ACD-434B-B2E5-BC1A07868CB2}">
      <dgm:prSet/>
      <dgm:spPr/>
      <dgm:t>
        <a:bodyPr/>
        <a:lstStyle/>
        <a:p>
          <a:endParaRPr lang="pt-BR"/>
        </a:p>
      </dgm:t>
    </dgm:pt>
    <dgm:pt modelId="{58396A42-77C0-4E53-8F6E-23FFDDF8B26F}" type="sibTrans" cxnId="{351C8F4B-0ACD-434B-B2E5-BC1A07868CB2}">
      <dgm:prSet/>
      <dgm:spPr/>
      <dgm:t>
        <a:bodyPr/>
        <a:lstStyle/>
        <a:p>
          <a:endParaRPr lang="pt-BR"/>
        </a:p>
      </dgm:t>
    </dgm:pt>
    <dgm:pt modelId="{C3E23685-A389-498A-9390-D85C0A43E73A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Diâmetro equivalente;</a:t>
          </a:r>
        </a:p>
      </dgm:t>
    </dgm:pt>
    <dgm:pt modelId="{59D45E69-739F-4EAC-8EB3-05DA149E1F7D}" type="parTrans" cxnId="{79EE179D-C307-48FF-A84B-18B2BB97DE3C}">
      <dgm:prSet/>
      <dgm:spPr/>
      <dgm:t>
        <a:bodyPr/>
        <a:lstStyle/>
        <a:p>
          <a:endParaRPr lang="pt-BR"/>
        </a:p>
      </dgm:t>
    </dgm:pt>
    <dgm:pt modelId="{5A7D6280-6F70-4090-B980-E0F3C3AC3FBE}" type="sibTrans" cxnId="{79EE179D-C307-48FF-A84B-18B2BB97DE3C}">
      <dgm:prSet/>
      <dgm:spPr/>
      <dgm:t>
        <a:bodyPr/>
        <a:lstStyle/>
        <a:p>
          <a:endParaRPr lang="pt-BR"/>
        </a:p>
      </dgm:t>
    </dgm:pt>
    <dgm:pt modelId="{3B5FD178-44DD-4636-9028-32CE62212B85}" type="pres">
      <dgm:prSet presAssocID="{CCE71825-2FD8-41B7-9690-3BF6865DD875}" presName="linear" presStyleCnt="0">
        <dgm:presLayoutVars>
          <dgm:dir/>
          <dgm:resizeHandles val="exact"/>
        </dgm:presLayoutVars>
      </dgm:prSet>
      <dgm:spPr/>
    </dgm:pt>
    <dgm:pt modelId="{923564CD-B6C8-4C4F-B022-4F261F15B386}" type="pres">
      <dgm:prSet presAssocID="{615A7CC0-1221-454C-9BB8-8F397F4CA9A8}" presName="comp" presStyleCnt="0"/>
      <dgm:spPr/>
    </dgm:pt>
    <dgm:pt modelId="{48C24E01-4A33-4339-8214-918345C9DD60}" type="pres">
      <dgm:prSet presAssocID="{615A7CC0-1221-454C-9BB8-8F397F4CA9A8}" presName="box" presStyleLbl="node1" presStyleIdx="0" presStyleCnt="2" custLinFactNeighborX="-31408" custLinFactNeighborY="-3860"/>
      <dgm:spPr/>
    </dgm:pt>
    <dgm:pt modelId="{FDCE28AE-2757-4A42-B96F-F34FC72ECF75}" type="pres">
      <dgm:prSet presAssocID="{615A7CC0-1221-454C-9BB8-8F397F4CA9A8}" presName="img" presStyleLbl="fgImgPlace1" presStyleIdx="0" presStyleCnt="2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7000" b="-17000"/>
          </a:stretch>
        </a:blipFill>
      </dgm:spPr>
    </dgm:pt>
    <dgm:pt modelId="{4258307F-E8C7-4202-BF83-9C2246A6470B}" type="pres">
      <dgm:prSet presAssocID="{615A7CC0-1221-454C-9BB8-8F397F4CA9A8}" presName="text" presStyleLbl="node1" presStyleIdx="0" presStyleCnt="2">
        <dgm:presLayoutVars>
          <dgm:bulletEnabled val="1"/>
        </dgm:presLayoutVars>
      </dgm:prSet>
      <dgm:spPr/>
    </dgm:pt>
    <dgm:pt modelId="{A93D67D3-236F-4998-B4AE-2B47D205B0AE}" type="pres">
      <dgm:prSet presAssocID="{B47CBE89-8B0E-4F2C-8BEB-9DD0E0EB175B}" presName="spacer" presStyleCnt="0"/>
      <dgm:spPr/>
    </dgm:pt>
    <dgm:pt modelId="{F530E917-4B88-4A15-A95B-C39D655575FC}" type="pres">
      <dgm:prSet presAssocID="{5DE19790-2B8E-4EAC-B675-2FC04FE27B1F}" presName="comp" presStyleCnt="0"/>
      <dgm:spPr/>
    </dgm:pt>
    <dgm:pt modelId="{AB16380C-F6B9-49CC-9AB3-44E70C23A6DE}" type="pres">
      <dgm:prSet presAssocID="{5DE19790-2B8E-4EAC-B675-2FC04FE27B1F}" presName="box" presStyleLbl="node1" presStyleIdx="1" presStyleCnt="2"/>
      <dgm:spPr/>
    </dgm:pt>
    <dgm:pt modelId="{9D9F7578-28E8-4FA0-895D-D3C374DB1245}" type="pres">
      <dgm:prSet presAssocID="{5DE19790-2B8E-4EAC-B675-2FC04FE27B1F}" presName="img" presStyleLbl="fgImgPlace1" presStyleIdx="1" presStyleCnt="2"/>
      <dgm:spPr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4000" b="-4000"/>
          </a:stretch>
        </a:blipFill>
      </dgm:spPr>
    </dgm:pt>
    <dgm:pt modelId="{5315ACC0-16EF-48B3-90CA-F25D32406787}" type="pres">
      <dgm:prSet presAssocID="{5DE19790-2B8E-4EAC-B675-2FC04FE27B1F}" presName="text" presStyleLbl="node1" presStyleIdx="1" presStyleCnt="2">
        <dgm:presLayoutVars>
          <dgm:bulletEnabled val="1"/>
        </dgm:presLayoutVars>
      </dgm:prSet>
      <dgm:spPr/>
    </dgm:pt>
  </dgm:ptLst>
  <dgm:cxnLst>
    <dgm:cxn modelId="{87827A07-2E74-4908-A878-7DE680286C4B}" srcId="{5DE19790-2B8E-4EAC-B675-2FC04FE27B1F}" destId="{3A8A89B3-3D27-4EA1-A005-AF38DF5450BB}" srcOrd="1" destOrd="0" parTransId="{42E73FDA-7C02-40C2-8586-B3C6DF1F7744}" sibTransId="{0BFA6584-4CD0-4E7B-BB66-F9F6D467B7E6}"/>
    <dgm:cxn modelId="{BB09D518-071B-487C-B1B8-5C016317BAE4}" srcId="{615A7CC0-1221-454C-9BB8-8F397F4CA9A8}" destId="{86FF3DF7-0256-43E9-859D-9A12FA0EBF45}" srcOrd="0" destOrd="0" parTransId="{6FEC74FB-7BED-4146-8E64-79C96DA1AA70}" sibTransId="{60F4B0AE-DA0A-4E59-B1AC-8E9E1BDE952C}"/>
    <dgm:cxn modelId="{7BF82820-6885-4D73-B956-B8E567D22FE2}" srcId="{CCE71825-2FD8-41B7-9690-3BF6865DD875}" destId="{5DE19790-2B8E-4EAC-B675-2FC04FE27B1F}" srcOrd="1" destOrd="0" parTransId="{9B0006A8-C79B-4F28-8221-9FC38D190964}" sibTransId="{291C2CDB-36C1-474D-9417-6667C4BC96DB}"/>
    <dgm:cxn modelId="{EE6DFC35-FCA4-4F91-8EAA-368638845D5B}" srcId="{CCE71825-2FD8-41B7-9690-3BF6865DD875}" destId="{615A7CC0-1221-454C-9BB8-8F397F4CA9A8}" srcOrd="0" destOrd="0" parTransId="{0608E8B6-44EC-4927-B374-A19E5702A8E6}" sibTransId="{B47CBE89-8B0E-4F2C-8BEB-9DD0E0EB175B}"/>
    <dgm:cxn modelId="{03B8B063-1560-454E-A01B-949E9766112A}" type="presOf" srcId="{5DE19790-2B8E-4EAC-B675-2FC04FE27B1F}" destId="{5315ACC0-16EF-48B3-90CA-F25D32406787}" srcOrd="1" destOrd="0" presId="urn:microsoft.com/office/officeart/2005/8/layout/vList4"/>
    <dgm:cxn modelId="{351C8F4B-0ACD-434B-B2E5-BC1A07868CB2}" srcId="{5DE19790-2B8E-4EAC-B675-2FC04FE27B1F}" destId="{994BE4BA-BD27-4D08-B283-0B0A54E960E1}" srcOrd="3" destOrd="0" parTransId="{A633F9C8-861E-46B0-8435-CC80547AFFEA}" sibTransId="{58396A42-77C0-4E53-8F6E-23FFDDF8B26F}"/>
    <dgm:cxn modelId="{5956C872-3F0A-4098-90CA-A61B99D23DBF}" type="presOf" srcId="{BA1DCCE4-3682-4646-B681-8CF9D0178967}" destId="{5315ACC0-16EF-48B3-90CA-F25D32406787}" srcOrd="1" destOrd="1" presId="urn:microsoft.com/office/officeart/2005/8/layout/vList4"/>
    <dgm:cxn modelId="{16D3DF52-C9F3-4970-BAB7-FFCF9222C543}" type="presOf" srcId="{CCE71825-2FD8-41B7-9690-3BF6865DD875}" destId="{3B5FD178-44DD-4636-9028-32CE62212B85}" srcOrd="0" destOrd="0" presId="urn:microsoft.com/office/officeart/2005/8/layout/vList4"/>
    <dgm:cxn modelId="{73D9DD7B-72C6-4318-B0A5-F11AD9BA491F}" type="presOf" srcId="{3A8A89B3-3D27-4EA1-A005-AF38DF5450BB}" destId="{5315ACC0-16EF-48B3-90CA-F25D32406787}" srcOrd="1" destOrd="2" presId="urn:microsoft.com/office/officeart/2005/8/layout/vList4"/>
    <dgm:cxn modelId="{61709981-28C7-4D7D-B9D7-926E7250D2F1}" type="presOf" srcId="{994BE4BA-BD27-4D08-B283-0B0A54E960E1}" destId="{5315ACC0-16EF-48B3-90CA-F25D32406787}" srcOrd="1" destOrd="4" presId="urn:microsoft.com/office/officeart/2005/8/layout/vList4"/>
    <dgm:cxn modelId="{6C22A084-A9FD-4190-A3B3-2467D697CFDD}" type="presOf" srcId="{86FF3DF7-0256-43E9-859D-9A12FA0EBF45}" destId="{4258307F-E8C7-4202-BF83-9C2246A6470B}" srcOrd="1" destOrd="1" presId="urn:microsoft.com/office/officeart/2005/8/layout/vList4"/>
    <dgm:cxn modelId="{CE2FAB86-D358-4DC6-9382-4B5163DDE6A6}" type="presOf" srcId="{615A7CC0-1221-454C-9BB8-8F397F4CA9A8}" destId="{48C24E01-4A33-4339-8214-918345C9DD60}" srcOrd="0" destOrd="0" presId="urn:microsoft.com/office/officeart/2005/8/layout/vList4"/>
    <dgm:cxn modelId="{E9A5188F-907E-4C3E-8E06-FA7701D9A894}" type="presOf" srcId="{BA1DCCE4-3682-4646-B681-8CF9D0178967}" destId="{AB16380C-F6B9-49CC-9AB3-44E70C23A6DE}" srcOrd="0" destOrd="1" presId="urn:microsoft.com/office/officeart/2005/8/layout/vList4"/>
    <dgm:cxn modelId="{C57CD298-C487-473E-89BF-448367F0CFEC}" type="presOf" srcId="{994BE4BA-BD27-4D08-B283-0B0A54E960E1}" destId="{AB16380C-F6B9-49CC-9AB3-44E70C23A6DE}" srcOrd="0" destOrd="4" presId="urn:microsoft.com/office/officeart/2005/8/layout/vList4"/>
    <dgm:cxn modelId="{C45AFD9B-053D-4DD4-A840-5324CD88B389}" type="presOf" srcId="{3A8A89B3-3D27-4EA1-A005-AF38DF5450BB}" destId="{AB16380C-F6B9-49CC-9AB3-44E70C23A6DE}" srcOrd="0" destOrd="2" presId="urn:microsoft.com/office/officeart/2005/8/layout/vList4"/>
    <dgm:cxn modelId="{79EE179D-C307-48FF-A84B-18B2BB97DE3C}" srcId="{5DE19790-2B8E-4EAC-B675-2FC04FE27B1F}" destId="{C3E23685-A389-498A-9390-D85C0A43E73A}" srcOrd="2" destOrd="0" parTransId="{59D45E69-739F-4EAC-8EB3-05DA149E1F7D}" sibTransId="{5A7D6280-6F70-4090-B980-E0F3C3AC3FBE}"/>
    <dgm:cxn modelId="{73D801BD-0AA2-4534-A04E-D0108344594F}" srcId="{5DE19790-2B8E-4EAC-B675-2FC04FE27B1F}" destId="{BA1DCCE4-3682-4646-B681-8CF9D0178967}" srcOrd="0" destOrd="0" parTransId="{F5950E88-ECD3-424A-8555-73BE4AE0AAB8}" sibTransId="{98F70E75-9EBD-42D3-951D-18472C08D3CB}"/>
    <dgm:cxn modelId="{1FE001C2-32F2-49BA-9795-F6D5EBFE9CB9}" type="presOf" srcId="{C3E23685-A389-498A-9390-D85C0A43E73A}" destId="{AB16380C-F6B9-49CC-9AB3-44E70C23A6DE}" srcOrd="0" destOrd="3" presId="urn:microsoft.com/office/officeart/2005/8/layout/vList4"/>
    <dgm:cxn modelId="{A559B6C8-5133-461E-A422-22FB4D95CDDA}" type="presOf" srcId="{615A7CC0-1221-454C-9BB8-8F397F4CA9A8}" destId="{4258307F-E8C7-4202-BF83-9C2246A6470B}" srcOrd="1" destOrd="0" presId="urn:microsoft.com/office/officeart/2005/8/layout/vList4"/>
    <dgm:cxn modelId="{D104AFDD-16A4-47F2-9846-23CAED35330D}" type="presOf" srcId="{C3E23685-A389-498A-9390-D85C0A43E73A}" destId="{5315ACC0-16EF-48B3-90CA-F25D32406787}" srcOrd="1" destOrd="3" presId="urn:microsoft.com/office/officeart/2005/8/layout/vList4"/>
    <dgm:cxn modelId="{7599B4F1-5B75-4D6E-B2B1-B364D1B35C70}" type="presOf" srcId="{86FF3DF7-0256-43E9-859D-9A12FA0EBF45}" destId="{48C24E01-4A33-4339-8214-918345C9DD60}" srcOrd="0" destOrd="1" presId="urn:microsoft.com/office/officeart/2005/8/layout/vList4"/>
    <dgm:cxn modelId="{8D6D90F6-EFB1-40D3-98C0-6925BC842EF2}" type="presOf" srcId="{5DE19790-2B8E-4EAC-B675-2FC04FE27B1F}" destId="{AB16380C-F6B9-49CC-9AB3-44E70C23A6DE}" srcOrd="0" destOrd="0" presId="urn:microsoft.com/office/officeart/2005/8/layout/vList4"/>
    <dgm:cxn modelId="{641F2DA4-1111-47B3-B443-36AEA2828A1C}" type="presParOf" srcId="{3B5FD178-44DD-4636-9028-32CE62212B85}" destId="{923564CD-B6C8-4C4F-B022-4F261F15B386}" srcOrd="0" destOrd="0" presId="urn:microsoft.com/office/officeart/2005/8/layout/vList4"/>
    <dgm:cxn modelId="{B2F7CC88-4E0E-4621-8E51-906744239B59}" type="presParOf" srcId="{923564CD-B6C8-4C4F-B022-4F261F15B386}" destId="{48C24E01-4A33-4339-8214-918345C9DD60}" srcOrd="0" destOrd="0" presId="urn:microsoft.com/office/officeart/2005/8/layout/vList4"/>
    <dgm:cxn modelId="{9A4DF4FA-9C3B-4748-8A42-0FA6E6D5D250}" type="presParOf" srcId="{923564CD-B6C8-4C4F-B022-4F261F15B386}" destId="{FDCE28AE-2757-4A42-B96F-F34FC72ECF75}" srcOrd="1" destOrd="0" presId="urn:microsoft.com/office/officeart/2005/8/layout/vList4"/>
    <dgm:cxn modelId="{DAFCB8B7-ACE4-4AD8-B245-67754AD02F73}" type="presParOf" srcId="{923564CD-B6C8-4C4F-B022-4F261F15B386}" destId="{4258307F-E8C7-4202-BF83-9C2246A6470B}" srcOrd="2" destOrd="0" presId="urn:microsoft.com/office/officeart/2005/8/layout/vList4"/>
    <dgm:cxn modelId="{8766048B-74D6-4E63-B9D4-6E2B0BD3EEF6}" type="presParOf" srcId="{3B5FD178-44DD-4636-9028-32CE62212B85}" destId="{A93D67D3-236F-4998-B4AE-2B47D205B0AE}" srcOrd="1" destOrd="0" presId="urn:microsoft.com/office/officeart/2005/8/layout/vList4"/>
    <dgm:cxn modelId="{87E00863-544A-434A-9A34-9DEAA6608A8E}" type="presParOf" srcId="{3B5FD178-44DD-4636-9028-32CE62212B85}" destId="{F530E917-4B88-4A15-A95B-C39D655575FC}" srcOrd="2" destOrd="0" presId="urn:microsoft.com/office/officeart/2005/8/layout/vList4"/>
    <dgm:cxn modelId="{2090B03E-060F-42CD-B5F8-A55AF34FBE3C}" type="presParOf" srcId="{F530E917-4B88-4A15-A95B-C39D655575FC}" destId="{AB16380C-F6B9-49CC-9AB3-44E70C23A6DE}" srcOrd="0" destOrd="0" presId="urn:microsoft.com/office/officeart/2005/8/layout/vList4"/>
    <dgm:cxn modelId="{7D353464-6BD5-49C9-A584-2EBAD2EB43C7}" type="presParOf" srcId="{F530E917-4B88-4A15-A95B-C39D655575FC}" destId="{9D9F7578-28E8-4FA0-895D-D3C374DB1245}" srcOrd="1" destOrd="0" presId="urn:microsoft.com/office/officeart/2005/8/layout/vList4"/>
    <dgm:cxn modelId="{41CE72FF-950C-4D01-B7C9-613EF2C5C80F}" type="presParOf" srcId="{F530E917-4B88-4A15-A95B-C39D655575FC}" destId="{5315ACC0-16EF-48B3-90CA-F25D32406787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16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𝟒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𝝅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𝒂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𝒃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num>
                      <m:den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𝑽_(𝒑𝒂𝒓𝒕.)=(𝟒.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𝝅.𝒂.𝒃.𝒄)/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𝟑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𝑨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𝟒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𝝅</m:t>
                    </m:r>
                    <m:sSup>
                      <m:sSup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ctrlP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𝒂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𝒃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</m:e>
                                </m:d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+ </m:t>
                                </m:r>
                                <m:d>
                                  <m:dPr>
                                    <m:ctrlP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𝒂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𝒄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</m:e>
                                </m:d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+ </m:t>
                                </m:r>
                                <m:d>
                                  <m:dPr>
                                    <m:ctrlP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𝒃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  <m:sSup>
                                      <m:sSupPr>
                                        <m:ctrlP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𝒄</m:t>
                                        </m:r>
                                      </m:e>
                                      <m:sup>
                                        <m:r>
                                          <a:rPr lang="pt-BR" sz="24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  <m:t>𝒑</m:t>
                                        </m:r>
                                      </m:sup>
                                    </m:sSup>
                                  </m:e>
                                </m:d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 </m:t>
                                </m:r>
                              </m:num>
                              <m:den>
                                <m: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𝟑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𝟏𝟔𝟎𝟕𝟓</m:t>
                        </m:r>
                      </m:sup>
                    </m:sSup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𝑨_(𝒑𝒂𝒓𝒕.)=𝟒.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𝝅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(((𝒂^𝒑 〖.𝒃〗^𝒑 )+ (𝒂^𝒑 〖.𝒄〗^𝒑 )+ (𝒃^𝒑 〖.𝒄〗^𝒑 )  )/𝟑)^(𝟏/𝟏𝟔𝟎𝟕𝟓)</a:t>
              </a:r>
              <a:endParaRPr lang="pt-BR" sz="2400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X="127672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10933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X="119281" custScaleY="254928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17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accent2_3" csCatId="accent2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330967F-FF3E-42EF-8973-EFDDB1BF5E42}">
          <dgm:prSet phldrT="[Texto]" custT="1"/>
          <dgm:spPr/>
          <dgm:t>
            <a:bodyPr/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𝒅</m:t>
                      </m:r>
                    </m:e>
                    <m: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𝒆𝒒</m:t>
                      </m:r>
                    </m:sub>
                  </m:sSub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radPr>
                    <m:deg>
                      <m:r>
                        <m:rPr>
                          <m:brk m:alnAt="7"/>
                        </m:r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𝟑</m:t>
                      </m:r>
                    </m:deg>
                    <m:e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𝑽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𝒑𝒂𝒓𝒕</m:t>
                          </m:r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.</m:t>
                          </m:r>
                        </m:sub>
                      </m:sSub>
                      <m:f>
                        <m:f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𝟔</m:t>
                          </m:r>
                        </m:num>
                        <m:den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𝝅</m:t>
                          </m:r>
                        </m:den>
                      </m:f>
                    </m:e>
                  </m:rad>
                </m:oMath>
              </a14:m>
              <a:r>
                <a:rPr lang="pt-BR" sz="2400" b="1"/>
                <a:t> </a:t>
              </a:r>
            </a:p>
          </dgm:t>
        </dgm:pt>
      </mc:Choice>
      <mc:Fallback xmlns="">
        <dgm:pt modelId="{A330967F-FF3E-42EF-8973-EFDDB1BF5E42}">
          <dgm:prSet phldrT="[Texto]" custT="1"/>
          <dgm:spPr/>
          <dgm:t>
            <a:bodyPr/>
            <a:lstStyle/>
            <a:p>
              <a:pPr algn="ctr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𝒅_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𝒆𝒒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=√(𝟑&amp;𝑽_(𝒑𝒂𝒓𝒕.)  𝟔/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𝝅)</a:t>
              </a:r>
              <a:r>
                <a:rPr lang="pt-BR" sz="2400" b="1"/>
                <a:t> </a:t>
              </a:r>
            </a:p>
          </dgm:t>
        </dgm:pt>
      </mc:Fallback>
    </mc:AlternateConten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1"/>
      <dgm:spPr/>
    </dgm:pt>
    <dgm:pt modelId="{60926C99-F1BE-494E-950A-416A4600B42F}" type="pres">
      <dgm:prSet presAssocID="{A330967F-FF3E-42EF-8973-EFDDB1BF5E42}" presName="parentText" presStyleLbl="node1" presStyleIdx="0" presStyleCnt="1" custScaleX="111329" custScaleY="185723" custLinFactNeighborX="14793" custLinFactNeighborY="-74461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1" custLinFactNeighborX="280" custLinFactNeighborY="-542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18.xml><?xml version="1.0" encoding="utf-8"?>
<dgm:dataModel xmlns:dgm="http://schemas.openxmlformats.org/drawingml/2006/diagram" xmlns:a="http://schemas.openxmlformats.org/drawingml/2006/main">
  <dgm:ptLst>
    <dgm:pt modelId="{53B59F6B-E91A-4BC9-8F56-1BB83FE31720}" type="doc">
      <dgm:prSet loTypeId="urn:microsoft.com/office/officeart/2005/8/layout/list1" loCatId="list" qsTypeId="urn:microsoft.com/office/officeart/2005/8/quickstyle/simple1" qsCatId="simple" csTypeId="urn:microsoft.com/office/officeart/2005/8/colors/accent3_2" csCatId="accent3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FA2CD44D-4F52-45A7-A59D-58153FB5461A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∅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𝝅</m:t>
                        </m:r>
                        <m:sSup>
                          <m:sSup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24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𝑽</m:t>
                                    </m:r>
                                  </m:e>
                                  <m:sub>
                                    <m: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𝒑𝒂𝒓𝒕</m:t>
                                    </m:r>
                                    <m: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.</m:t>
                                    </m:r>
                                  </m:sub>
                                </m:sSub>
                                <m:f>
                                  <m:fPr>
                                    <m:ctrlP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𝟔</m:t>
                                    </m:r>
                                  </m:num>
                                  <m:den>
                                    <m:r>
                                      <a:rPr lang="pt-BR" sz="24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𝝅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𝟐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/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𝟑</m:t>
                            </m:r>
                          </m:sup>
                        </m:sSup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𝑨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𝒑𝒂𝒓𝒕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pt-BR" sz="2400"/>
            </a:p>
          </dgm:t>
        </dgm:pt>
      </mc:Choice>
      <mc:Fallback xmlns="">
        <dgm:pt modelId="{FA2CD44D-4F52-45A7-A59D-58153FB5461A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∅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𝝅(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𝑽_(𝒑𝒂𝒓𝒕.)  𝟔/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𝝅)^(𝟐/𝟑))/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𝑨_(𝒑𝒂𝒓𝒕.) </a:t>
              </a:r>
              <a:endParaRPr lang="pt-BR" sz="2400"/>
            </a:p>
          </dgm:t>
        </dgm:pt>
      </mc:Fallback>
    </mc:AlternateContent>
    <dgm:pt modelId="{C0C0B969-2D75-427E-B255-7F22A678804B}" type="parTrans" cxnId="{41CF9A15-5C79-4CA7-9654-3D86B13458C8}">
      <dgm:prSet/>
      <dgm:spPr/>
      <dgm:t>
        <a:bodyPr/>
        <a:lstStyle/>
        <a:p>
          <a:endParaRPr lang="pt-BR"/>
        </a:p>
      </dgm:t>
    </dgm:pt>
    <dgm:pt modelId="{4D3681C2-45E7-4E68-B68C-B34888064504}" type="sibTrans" cxnId="{41CF9A15-5C79-4CA7-9654-3D86B13458C8}">
      <dgm:prSet/>
      <dgm:spPr/>
      <dgm:t>
        <a:bodyPr/>
        <a:lstStyle/>
        <a:p>
          <a:endParaRPr lang="pt-BR"/>
        </a:p>
      </dgm:t>
    </dgm:pt>
    <dgm:pt modelId="{DD86FDDA-AA3C-4B14-B25A-0A8884012777}" type="pres">
      <dgm:prSet presAssocID="{53B59F6B-E91A-4BC9-8F56-1BB83FE31720}" presName="linear" presStyleCnt="0">
        <dgm:presLayoutVars>
          <dgm:dir/>
          <dgm:animLvl val="lvl"/>
          <dgm:resizeHandles val="exact"/>
        </dgm:presLayoutVars>
      </dgm:prSet>
      <dgm:spPr/>
    </dgm:pt>
    <dgm:pt modelId="{94E87984-83A0-486A-A1E5-0DA197FA33D5}" type="pres">
      <dgm:prSet presAssocID="{FA2CD44D-4F52-45A7-A59D-58153FB5461A}" presName="parentLin" presStyleCnt="0"/>
      <dgm:spPr/>
    </dgm:pt>
    <dgm:pt modelId="{6025A72D-DF44-4822-BC77-5A56C32B28A8}" type="pres">
      <dgm:prSet presAssocID="{FA2CD44D-4F52-45A7-A59D-58153FB5461A}" presName="parentLeftMargin" presStyleLbl="node1" presStyleIdx="0" presStyleCnt="1"/>
      <dgm:spPr/>
    </dgm:pt>
    <dgm:pt modelId="{75FC3EC9-15A1-4BE9-8D33-603367E0D5E1}" type="pres">
      <dgm:prSet presAssocID="{FA2CD44D-4F52-45A7-A59D-58153FB5461A}" presName="parentText" presStyleLbl="node1" presStyleIdx="0" presStyleCnt="1" custScaleX="124198" custScaleY="358514">
        <dgm:presLayoutVars>
          <dgm:chMax val="0"/>
          <dgm:bulletEnabled val="1"/>
        </dgm:presLayoutVars>
      </dgm:prSet>
      <dgm:spPr/>
    </dgm:pt>
    <dgm:pt modelId="{F2CC0F45-AF12-4C54-B9E8-5B9C968ECB0F}" type="pres">
      <dgm:prSet presAssocID="{FA2CD44D-4F52-45A7-A59D-58153FB5461A}" presName="negativeSpace" presStyleCnt="0"/>
      <dgm:spPr/>
    </dgm:pt>
    <dgm:pt modelId="{058CEE33-BDBD-4BCC-8991-693780FDCA0A}" type="pres">
      <dgm:prSet presAssocID="{FA2CD44D-4F52-45A7-A59D-58153FB5461A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41CF9A15-5C79-4CA7-9654-3D86B13458C8}" srcId="{53B59F6B-E91A-4BC9-8F56-1BB83FE31720}" destId="{FA2CD44D-4F52-45A7-A59D-58153FB5461A}" srcOrd="0" destOrd="0" parTransId="{C0C0B969-2D75-427E-B255-7F22A678804B}" sibTransId="{4D3681C2-45E7-4E68-B68C-B34888064504}"/>
    <dgm:cxn modelId="{533D904A-BBB5-4AEE-96D3-9941697E8F3F}" type="presOf" srcId="{FA2CD44D-4F52-45A7-A59D-58153FB5461A}" destId="{6025A72D-DF44-4822-BC77-5A56C32B28A8}" srcOrd="0" destOrd="0" presId="urn:microsoft.com/office/officeart/2005/8/layout/list1"/>
    <dgm:cxn modelId="{4584C8DD-ADF2-4FCB-90F0-F0ABC6324CFE}" type="presOf" srcId="{53B59F6B-E91A-4BC9-8F56-1BB83FE31720}" destId="{DD86FDDA-AA3C-4B14-B25A-0A8884012777}" srcOrd="0" destOrd="0" presId="urn:microsoft.com/office/officeart/2005/8/layout/list1"/>
    <dgm:cxn modelId="{320182E1-67F5-45C8-8A24-32BBB9638CA8}" type="presOf" srcId="{FA2CD44D-4F52-45A7-A59D-58153FB5461A}" destId="{75FC3EC9-15A1-4BE9-8D33-603367E0D5E1}" srcOrd="1" destOrd="0" presId="urn:microsoft.com/office/officeart/2005/8/layout/list1"/>
    <dgm:cxn modelId="{5EC4821C-58CA-47DC-B706-555D3DAE3267}" type="presParOf" srcId="{DD86FDDA-AA3C-4B14-B25A-0A8884012777}" destId="{94E87984-83A0-486A-A1E5-0DA197FA33D5}" srcOrd="0" destOrd="0" presId="urn:microsoft.com/office/officeart/2005/8/layout/list1"/>
    <dgm:cxn modelId="{D083B1EC-E6DF-430F-8B1C-29F11F203E6F}" type="presParOf" srcId="{94E87984-83A0-486A-A1E5-0DA197FA33D5}" destId="{6025A72D-DF44-4822-BC77-5A56C32B28A8}" srcOrd="0" destOrd="0" presId="urn:microsoft.com/office/officeart/2005/8/layout/list1"/>
    <dgm:cxn modelId="{64ED9597-0D29-448C-9993-225933BE0589}" type="presParOf" srcId="{94E87984-83A0-486A-A1E5-0DA197FA33D5}" destId="{75FC3EC9-15A1-4BE9-8D33-603367E0D5E1}" srcOrd="1" destOrd="0" presId="urn:microsoft.com/office/officeart/2005/8/layout/list1"/>
    <dgm:cxn modelId="{B1D89F52-A1D5-43E2-9379-7C7189974D85}" type="presParOf" srcId="{DD86FDDA-AA3C-4B14-B25A-0A8884012777}" destId="{F2CC0F45-AF12-4C54-B9E8-5B9C968ECB0F}" srcOrd="1" destOrd="0" presId="urn:microsoft.com/office/officeart/2005/8/layout/list1"/>
    <dgm:cxn modelId="{7797E40F-8AAF-4766-A9F7-5030D3483F47}" type="presParOf" srcId="{DD86FDDA-AA3C-4B14-B25A-0A8884012777}" destId="{058CEE33-BDBD-4BCC-8991-693780FDCA0A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19.xml><?xml version="1.0" encoding="utf-8"?>
<dgm:dataModel xmlns:dgm="http://schemas.openxmlformats.org/drawingml/2006/diagram" xmlns:a="http://schemas.openxmlformats.org/drawingml/2006/main">
  <dgm:ptLst>
    <dgm:pt modelId="{E4730285-D367-4DBD-9F72-4140E12A710B}" type="doc">
      <dgm:prSet loTypeId="urn:microsoft.com/office/officeart/2005/8/layout/gear1" loCatId="cycle" qsTypeId="urn:microsoft.com/office/officeart/2005/8/quickstyle/simple1" qsCatId="simple" csTypeId="urn:microsoft.com/office/officeart/2005/8/colors/colorful4" csCatId="colorful" phldr="1"/>
      <dgm:spPr/>
    </dgm:pt>
    <dgm:pt modelId="{685EB573-F901-43FC-9347-53535436190A}">
      <dgm:prSet phldrT="[Texto]"/>
      <dgm:spPr/>
      <dgm:t>
        <a:bodyPr/>
        <a:lstStyle/>
        <a:p>
          <a:r>
            <a:rPr lang="pt-BR"/>
            <a:t>Dados iniciais</a:t>
          </a:r>
        </a:p>
      </dgm:t>
    </dgm:pt>
    <dgm:pt modelId="{6BB0A349-7E56-48F9-B7D6-7B20391C24EE}" type="parTrans" cxnId="{F2BF2CFD-3C6C-4D49-A5E5-3B8B828AA075}">
      <dgm:prSet/>
      <dgm:spPr/>
      <dgm:t>
        <a:bodyPr/>
        <a:lstStyle/>
        <a:p>
          <a:endParaRPr lang="pt-BR"/>
        </a:p>
      </dgm:t>
    </dgm:pt>
    <dgm:pt modelId="{78D37EB5-8493-4012-AED1-406B75459EE1}" type="sibTrans" cxnId="{F2BF2CFD-3C6C-4D49-A5E5-3B8B828AA075}">
      <dgm:prSet/>
      <dgm:spPr/>
      <dgm:t>
        <a:bodyPr/>
        <a:lstStyle/>
        <a:p>
          <a:endParaRPr lang="pt-BR"/>
        </a:p>
      </dgm:t>
    </dgm:pt>
    <dgm:pt modelId="{9F5AF221-C691-4C1A-A7FA-2214308EE284}" type="pres">
      <dgm:prSet presAssocID="{E4730285-D367-4DBD-9F72-4140E12A710B}" presName="composite" presStyleCnt="0">
        <dgm:presLayoutVars>
          <dgm:chMax val="3"/>
          <dgm:animLvl val="lvl"/>
          <dgm:resizeHandles val="exact"/>
        </dgm:presLayoutVars>
      </dgm:prSet>
      <dgm:spPr/>
    </dgm:pt>
    <dgm:pt modelId="{C010A569-45D8-49C7-A366-0151D1DAB8E5}" type="pres">
      <dgm:prSet presAssocID="{685EB573-F901-43FC-9347-53535436190A}" presName="gear1" presStyleLbl="node1" presStyleIdx="0" presStyleCnt="1">
        <dgm:presLayoutVars>
          <dgm:chMax val="1"/>
          <dgm:bulletEnabled val="1"/>
        </dgm:presLayoutVars>
      </dgm:prSet>
      <dgm:spPr/>
    </dgm:pt>
    <dgm:pt modelId="{9952D393-7E84-4D86-AE06-7720DB24FE25}" type="pres">
      <dgm:prSet presAssocID="{685EB573-F901-43FC-9347-53535436190A}" presName="gear1srcNode" presStyleLbl="node1" presStyleIdx="0" presStyleCnt="1"/>
      <dgm:spPr/>
    </dgm:pt>
    <dgm:pt modelId="{61EC960D-6F16-4190-A5E7-3376AE892C34}" type="pres">
      <dgm:prSet presAssocID="{685EB573-F901-43FC-9347-53535436190A}" presName="gear1dstNode" presStyleLbl="node1" presStyleIdx="0" presStyleCnt="1"/>
      <dgm:spPr/>
    </dgm:pt>
    <dgm:pt modelId="{EE9019FD-6F0A-43DB-B07B-51F6E5722D64}" type="pres">
      <dgm:prSet presAssocID="{78D37EB5-8493-4012-AED1-406B75459EE1}" presName="connector1" presStyleLbl="sibTrans2D1" presStyleIdx="0" presStyleCnt="1"/>
      <dgm:spPr/>
    </dgm:pt>
  </dgm:ptLst>
  <dgm:cxnLst>
    <dgm:cxn modelId="{3AAF3202-BE12-44A8-8F7A-3EB90DD5BB5E}" type="presOf" srcId="{685EB573-F901-43FC-9347-53535436190A}" destId="{9952D393-7E84-4D86-AE06-7720DB24FE25}" srcOrd="1" destOrd="0" presId="urn:microsoft.com/office/officeart/2005/8/layout/gear1"/>
    <dgm:cxn modelId="{40021604-7211-4C42-A59E-7134632FD1BC}" type="presOf" srcId="{685EB573-F901-43FC-9347-53535436190A}" destId="{61EC960D-6F16-4190-A5E7-3376AE892C34}" srcOrd="2" destOrd="0" presId="urn:microsoft.com/office/officeart/2005/8/layout/gear1"/>
    <dgm:cxn modelId="{C5E73085-F6A1-49C6-8295-78323C3ECD4D}" type="presOf" srcId="{E4730285-D367-4DBD-9F72-4140E12A710B}" destId="{9F5AF221-C691-4C1A-A7FA-2214308EE284}" srcOrd="0" destOrd="0" presId="urn:microsoft.com/office/officeart/2005/8/layout/gear1"/>
    <dgm:cxn modelId="{F423A891-9CCA-4C15-B08D-C6E147A518BC}" type="presOf" srcId="{685EB573-F901-43FC-9347-53535436190A}" destId="{C010A569-45D8-49C7-A366-0151D1DAB8E5}" srcOrd="0" destOrd="0" presId="urn:microsoft.com/office/officeart/2005/8/layout/gear1"/>
    <dgm:cxn modelId="{3A0662D4-0C3C-497C-A836-7D5902ECC2F7}" type="presOf" srcId="{78D37EB5-8493-4012-AED1-406B75459EE1}" destId="{EE9019FD-6F0A-43DB-B07B-51F6E5722D64}" srcOrd="0" destOrd="0" presId="urn:microsoft.com/office/officeart/2005/8/layout/gear1"/>
    <dgm:cxn modelId="{F2BF2CFD-3C6C-4D49-A5E5-3B8B828AA075}" srcId="{E4730285-D367-4DBD-9F72-4140E12A710B}" destId="{685EB573-F901-43FC-9347-53535436190A}" srcOrd="0" destOrd="0" parTransId="{6BB0A349-7E56-48F9-B7D6-7B20391C24EE}" sibTransId="{78D37EB5-8493-4012-AED1-406B75459EE1}"/>
    <dgm:cxn modelId="{6F180BB7-08FC-4E6B-A6D0-DAC466914AEB}" type="presParOf" srcId="{9F5AF221-C691-4C1A-A7FA-2214308EE284}" destId="{C010A569-45D8-49C7-A366-0151D1DAB8E5}" srcOrd="0" destOrd="0" presId="urn:microsoft.com/office/officeart/2005/8/layout/gear1"/>
    <dgm:cxn modelId="{51881B5C-BC1F-4FF3-9D82-BE6734CD4E28}" type="presParOf" srcId="{9F5AF221-C691-4C1A-A7FA-2214308EE284}" destId="{9952D393-7E84-4D86-AE06-7720DB24FE25}" srcOrd="1" destOrd="0" presId="urn:microsoft.com/office/officeart/2005/8/layout/gear1"/>
    <dgm:cxn modelId="{6642EC3B-BF36-4ACE-8EBD-FCFB53930D00}" type="presParOf" srcId="{9F5AF221-C691-4C1A-A7FA-2214308EE284}" destId="{61EC960D-6F16-4190-A5E7-3376AE892C34}" srcOrd="2" destOrd="0" presId="urn:microsoft.com/office/officeart/2005/8/layout/gear1"/>
    <dgm:cxn modelId="{6300CD79-0E21-484A-8357-7542C0BE04D2}" type="presParOf" srcId="{9F5AF221-C691-4C1A-A7FA-2214308EE284}" destId="{EE9019FD-6F0A-43DB-B07B-51F6E5722D64}" srcOrd="3" destOrd="0" presId="urn:microsoft.com/office/officeart/2005/8/layout/gear1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E8B7F673-800B-4B63-A0CA-1F0921B19FF0}" type="doc">
      <dgm:prSet loTypeId="urn:microsoft.com/office/officeart/2008/layout/AscendingPictureAccentProcess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pt-BR"/>
        </a:p>
      </dgm:t>
    </dgm:pt>
    <dgm:pt modelId="{249CDEF6-4753-4676-A927-E295FA55C626}">
      <dgm:prSet phldrT="[Texto]"/>
      <dgm:spPr>
        <a:solidFill>
          <a:schemeClr val="tx1"/>
        </a:solidFill>
      </dgm:spPr>
      <dgm:t>
        <a:bodyPr/>
        <a:lstStyle/>
        <a:p>
          <a:r>
            <a:rPr lang="pt-BR"/>
            <a:t>Umidade Inicial</a:t>
          </a:r>
        </a:p>
      </dgm:t>
    </dgm:pt>
    <dgm:pt modelId="{A650CA69-C765-46D9-B058-1B1290AE70F9}" type="parTrans" cxnId="{0E8CA675-B753-48A5-B272-025F8390B8F9}">
      <dgm:prSet/>
      <dgm:spPr/>
      <dgm:t>
        <a:bodyPr/>
        <a:lstStyle/>
        <a:p>
          <a:endParaRPr lang="pt-BR"/>
        </a:p>
      </dgm:t>
    </dgm:pt>
    <dgm:pt modelId="{E7E24259-368A-4FC1-9895-D2F202133891}" type="sibTrans" cxnId="{0E8CA675-B753-48A5-B272-025F8390B8F9}">
      <dgm:prSet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61000" b="-61000"/>
          </a:stretch>
        </a:blipFill>
      </dgm:spPr>
      <dgm:t>
        <a:bodyPr/>
        <a:lstStyle/>
        <a:p>
          <a:endParaRPr lang="pt-BR"/>
        </a:p>
      </dgm:t>
    </dgm:pt>
    <dgm:pt modelId="{5871B3CA-CF3B-4B2F-B37B-B6E6A5D91F59}" type="pres">
      <dgm:prSet presAssocID="{E8B7F673-800B-4B63-A0CA-1F0921B19FF0}" presName="Name0" presStyleCnt="0">
        <dgm:presLayoutVars>
          <dgm:chMax val="7"/>
          <dgm:chPref val="7"/>
          <dgm:dir/>
        </dgm:presLayoutVars>
      </dgm:prSet>
      <dgm:spPr/>
    </dgm:pt>
    <dgm:pt modelId="{7C54C44C-6DB1-430D-A423-35FFFFE12804}" type="pres">
      <dgm:prSet presAssocID="{249CDEF6-4753-4676-A927-E295FA55C626}" presName="parTx1" presStyleLbl="node1" presStyleIdx="0" presStyleCnt="1"/>
      <dgm:spPr/>
    </dgm:pt>
    <dgm:pt modelId="{442D17FE-1CAF-43F1-B607-04119F39DFE1}" type="pres">
      <dgm:prSet presAssocID="{E7E24259-368A-4FC1-9895-D2F202133891}" presName="picture1" presStyleCnt="0"/>
      <dgm:spPr/>
    </dgm:pt>
    <dgm:pt modelId="{E93CBAF1-66BD-4DCF-B6A6-318980A29C34}" type="pres">
      <dgm:prSet presAssocID="{E7E24259-368A-4FC1-9895-D2F202133891}" presName="imageRepeatNode" presStyleLbl="fgImgPlace1" presStyleIdx="0" presStyleCnt="1"/>
      <dgm:spPr/>
    </dgm:pt>
  </dgm:ptLst>
  <dgm:cxnLst>
    <dgm:cxn modelId="{F7031F67-277A-40EF-9B91-71EB94BDEBC0}" type="presOf" srcId="{249CDEF6-4753-4676-A927-E295FA55C626}" destId="{7C54C44C-6DB1-430D-A423-35FFFFE12804}" srcOrd="0" destOrd="0" presId="urn:microsoft.com/office/officeart/2008/layout/AscendingPictureAccentProcess"/>
    <dgm:cxn modelId="{0E8CA675-B753-48A5-B272-025F8390B8F9}" srcId="{E8B7F673-800B-4B63-A0CA-1F0921B19FF0}" destId="{249CDEF6-4753-4676-A927-E295FA55C626}" srcOrd="0" destOrd="0" parTransId="{A650CA69-C765-46D9-B058-1B1290AE70F9}" sibTransId="{E7E24259-368A-4FC1-9895-D2F202133891}"/>
    <dgm:cxn modelId="{95D2FFD2-47EC-49EA-833F-5C5F1227DF50}" type="presOf" srcId="{E8B7F673-800B-4B63-A0CA-1F0921B19FF0}" destId="{5871B3CA-CF3B-4B2F-B37B-B6E6A5D91F59}" srcOrd="0" destOrd="0" presId="urn:microsoft.com/office/officeart/2008/layout/AscendingPictureAccentProcess"/>
    <dgm:cxn modelId="{8F6496FA-5AED-469C-AC7B-33468EE1CE0B}" type="presOf" srcId="{E7E24259-368A-4FC1-9895-D2F202133891}" destId="{E93CBAF1-66BD-4DCF-B6A6-318980A29C34}" srcOrd="0" destOrd="0" presId="urn:microsoft.com/office/officeart/2008/layout/AscendingPictureAccentProcess"/>
    <dgm:cxn modelId="{7BE98657-9615-42CA-B160-58DE4468E1E8}" type="presParOf" srcId="{5871B3CA-CF3B-4B2F-B37B-B6E6A5D91F59}" destId="{7C54C44C-6DB1-430D-A423-35FFFFE12804}" srcOrd="0" destOrd="0" presId="urn:microsoft.com/office/officeart/2008/layout/AscendingPictureAccentProcess"/>
    <dgm:cxn modelId="{6A8C832B-8AB7-4520-A22C-770B742907F3}" type="presParOf" srcId="{5871B3CA-CF3B-4B2F-B37B-B6E6A5D91F59}" destId="{442D17FE-1CAF-43F1-B607-04119F39DFE1}" srcOrd="1" destOrd="0" presId="urn:microsoft.com/office/officeart/2008/layout/AscendingPictureAccentProcess"/>
    <dgm:cxn modelId="{491F1054-9183-4E29-BD3D-B7C0B7C34F4E}" type="presParOf" srcId="{442D17FE-1CAF-43F1-B607-04119F39DFE1}" destId="{E93CBAF1-66BD-4DCF-B6A6-318980A29C34}" srcOrd="0" destOrd="0" presId="urn:microsoft.com/office/officeart/2008/layout/AscendingPictureAccentProcess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ata20.xml><?xml version="1.0" encoding="utf-8"?>
<dgm:dataModel xmlns:dgm="http://schemas.openxmlformats.org/drawingml/2006/diagram" xmlns:a="http://schemas.openxmlformats.org/drawingml/2006/main">
  <dgm:ptLst>
    <dgm:pt modelId="{1829C9A7-C4C0-4632-A335-E4A61EE99D35}" type="doc">
      <dgm:prSet loTypeId="urn:microsoft.com/office/officeart/2005/8/layout/vList3" loCatId="picture" qsTypeId="urn:microsoft.com/office/officeart/2005/8/quickstyle/simple1" qsCatId="simple" csTypeId="urn:microsoft.com/office/officeart/2005/8/colors/accent6_2" csCatId="accent6" phldr="1"/>
      <dgm:spPr/>
    </dgm:pt>
    <dgm:pt modelId="{4843DB47-FA78-42DD-903E-BF3BC1EEC872}">
      <dgm:prSet phldrT="[Texto]"/>
      <dgm:spPr/>
      <dgm:t>
        <a:bodyPr anchor="ctr"/>
        <a:lstStyle/>
        <a:p>
          <a:pPr algn="r"/>
          <a:r>
            <a:rPr lang="pt-BR">
              <a:solidFill>
                <a:sysClr val="windowText" lastClr="000000"/>
              </a:solidFill>
            </a:rPr>
            <a:t>Ensaio do Branco</a:t>
          </a:r>
        </a:p>
      </dgm:t>
    </dgm:pt>
    <dgm:pt modelId="{1D0C578E-B10C-471A-B3F9-301456C4AD1E}" type="parTrans" cxnId="{C81E977C-B7C4-4849-BF0D-2B77A849332E}">
      <dgm:prSet/>
      <dgm:spPr/>
      <dgm:t>
        <a:bodyPr/>
        <a:lstStyle/>
        <a:p>
          <a:endParaRPr lang="pt-BR"/>
        </a:p>
      </dgm:t>
    </dgm:pt>
    <dgm:pt modelId="{24C2491C-C926-412D-849E-3762FF91F2E8}" type="sibTrans" cxnId="{C81E977C-B7C4-4849-BF0D-2B77A849332E}">
      <dgm:prSet/>
      <dgm:spPr/>
      <dgm:t>
        <a:bodyPr/>
        <a:lstStyle/>
        <a:p>
          <a:endParaRPr lang="pt-BR"/>
        </a:p>
      </dgm:t>
    </dgm:pt>
    <dgm:pt modelId="{F76EC7A4-9920-41F6-B3F9-A409191DBC9E}" type="pres">
      <dgm:prSet presAssocID="{1829C9A7-C4C0-4632-A335-E4A61EE99D35}" presName="linearFlow" presStyleCnt="0">
        <dgm:presLayoutVars>
          <dgm:dir/>
          <dgm:resizeHandles val="exact"/>
        </dgm:presLayoutVars>
      </dgm:prSet>
      <dgm:spPr/>
    </dgm:pt>
    <dgm:pt modelId="{6008C388-B305-4580-97C6-7A56D0E2D6F8}" type="pres">
      <dgm:prSet presAssocID="{4843DB47-FA78-42DD-903E-BF3BC1EEC872}" presName="composite" presStyleCnt="0"/>
      <dgm:spPr/>
    </dgm:pt>
    <dgm:pt modelId="{FB4AE92D-7D5A-4240-82C9-8F92276BD009}" type="pres">
      <dgm:prSet presAssocID="{4843DB47-FA78-42DD-903E-BF3BC1EEC872}" presName="imgShp" presStyleLbl="fgImgPlace1" presStyleIdx="0" presStyleCnt="1" custLinFactNeighborX="-38715" custLinFactNeighborY="111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7000" b="-17000"/>
          </a:stretch>
        </a:blipFill>
      </dgm:spPr>
    </dgm:pt>
    <dgm:pt modelId="{A724BB84-9FBC-4ED0-882D-6D86BE5B73B2}" type="pres">
      <dgm:prSet presAssocID="{4843DB47-FA78-42DD-903E-BF3BC1EEC872}" presName="txShp" presStyleLbl="node1" presStyleIdx="0" presStyleCnt="1" custScaleX="150376" custLinFactNeighborX="90707" custLinFactNeighborY="941">
        <dgm:presLayoutVars>
          <dgm:bulletEnabled val="1"/>
        </dgm:presLayoutVars>
      </dgm:prSet>
      <dgm:spPr/>
    </dgm:pt>
  </dgm:ptLst>
  <dgm:cxnLst>
    <dgm:cxn modelId="{B0FC2745-0DE1-44BB-B040-1FE7310A9FBF}" type="presOf" srcId="{1829C9A7-C4C0-4632-A335-E4A61EE99D35}" destId="{F76EC7A4-9920-41F6-B3F9-A409191DBC9E}" srcOrd="0" destOrd="0" presId="urn:microsoft.com/office/officeart/2005/8/layout/vList3"/>
    <dgm:cxn modelId="{C81E977C-B7C4-4849-BF0D-2B77A849332E}" srcId="{1829C9A7-C4C0-4632-A335-E4A61EE99D35}" destId="{4843DB47-FA78-42DD-903E-BF3BC1EEC872}" srcOrd="0" destOrd="0" parTransId="{1D0C578E-B10C-471A-B3F9-301456C4AD1E}" sibTransId="{24C2491C-C926-412D-849E-3762FF91F2E8}"/>
    <dgm:cxn modelId="{2C5A7CFE-230E-4F3F-B500-88D10487C0EE}" type="presOf" srcId="{4843DB47-FA78-42DD-903E-BF3BC1EEC872}" destId="{A724BB84-9FBC-4ED0-882D-6D86BE5B73B2}" srcOrd="0" destOrd="0" presId="urn:microsoft.com/office/officeart/2005/8/layout/vList3"/>
    <dgm:cxn modelId="{2CD6E0E4-B398-47ED-8035-8E522E987D20}" type="presParOf" srcId="{F76EC7A4-9920-41F6-B3F9-A409191DBC9E}" destId="{6008C388-B305-4580-97C6-7A56D0E2D6F8}" srcOrd="0" destOrd="0" presId="urn:microsoft.com/office/officeart/2005/8/layout/vList3"/>
    <dgm:cxn modelId="{AE7F23A6-EBAE-413A-8B6B-82A4133E0F27}" type="presParOf" srcId="{6008C388-B305-4580-97C6-7A56D0E2D6F8}" destId="{FB4AE92D-7D5A-4240-82C9-8F92276BD009}" srcOrd="0" destOrd="0" presId="urn:microsoft.com/office/officeart/2005/8/layout/vList3"/>
    <dgm:cxn modelId="{80B49804-7625-4492-B91D-D10E9239E63E}" type="presParOf" srcId="{6008C388-B305-4580-97C6-7A56D0E2D6F8}" destId="{A724BB84-9FBC-4ED0-882D-6D86BE5B73B2}" srcOrd="1" destOrd="0" presId="urn:microsoft.com/office/officeart/2005/8/layout/vList3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21.xml><?xml version="1.0" encoding="utf-8"?>
<dgm:dataModel xmlns:dgm="http://schemas.openxmlformats.org/drawingml/2006/diagram" xmlns:a="http://schemas.openxmlformats.org/drawingml/2006/main">
  <dgm:ptLst>
    <dgm:pt modelId="{840ABDD5-3329-494C-A262-169BDF9E28DA}" type="doc">
      <dgm:prSet loTypeId="urn:microsoft.com/office/officeart/2005/8/layout/vList2" loCatId="list" qsTypeId="urn:microsoft.com/office/officeart/2005/8/quickstyle/simple1" qsCatId="simple" csTypeId="urn:microsoft.com/office/officeart/2005/8/colors/colorful4" csCatId="colorful" phldr="1"/>
      <dgm:spPr/>
      <dgm:t>
        <a:bodyPr/>
        <a:lstStyle/>
        <a:p>
          <a:endParaRPr lang="pt-BR"/>
        </a:p>
      </dgm:t>
    </dgm:pt>
    <dgm:pt modelId="{9D714D34-3214-4044-9CDB-65393339CBA7}">
      <dgm:prSet phldrT="[Texto]"/>
      <dgm:spPr/>
      <dgm:t>
        <a:bodyPr/>
        <a:lstStyle/>
        <a:p>
          <a:pPr algn="ctr"/>
          <a:r>
            <a:rPr lang="pt-BR">
              <a:solidFill>
                <a:sysClr val="windowText" lastClr="000000"/>
              </a:solidFill>
            </a:rPr>
            <a:t>Equação pelo ajuste polinomial de 2° grau</a:t>
          </a:r>
        </a:p>
      </dgm:t>
    </dgm:pt>
    <dgm:pt modelId="{4D2740B5-52C8-440A-917F-DF74291DFE21}" type="parTrans" cxnId="{2F208609-094B-450B-91D6-6E224D393B35}">
      <dgm:prSet/>
      <dgm:spPr/>
      <dgm:t>
        <a:bodyPr/>
        <a:lstStyle/>
        <a:p>
          <a:endParaRPr lang="pt-BR"/>
        </a:p>
      </dgm:t>
    </dgm:pt>
    <dgm:pt modelId="{1F6D92B2-5348-4D29-AB3B-222CBE672B81}" type="sibTrans" cxnId="{2F208609-094B-450B-91D6-6E224D393B3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E2F8AA7-C01E-476B-BBFA-7CFEDA204026}">
          <dgm:prSet phldrT="[Texto]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b="0" i="1">
                        <a:latin typeface="Cambria Math" panose="02040503050406030204" pitchFamily="18" charset="0"/>
                      </a:rPr>
                      <m:t>𝑦</m:t>
                    </m:r>
                    <m:r>
                      <a:rPr lang="pt-BR" b="0" i="1">
                        <a:latin typeface="Cambria Math" panose="02040503050406030204" pitchFamily="18" charset="0"/>
                      </a:rPr>
                      <m:t>=1,4844.</m:t>
                    </m:r>
                    <m:sSup>
                      <m:sSupPr>
                        <m:ctrlPr>
                          <a:rPr lang="pt-BR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BR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  <m:sup>
                        <m:r>
                          <a:rPr lang="pt-BR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pt-BR" b="0" i="1">
                        <a:latin typeface="Cambria Math" panose="02040503050406030204" pitchFamily="18" charset="0"/>
                      </a:rPr>
                      <m:t>−2,92078. </m:t>
                    </m:r>
                    <m:r>
                      <a:rPr lang="pt-BR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pt-BR" b="0" i="1">
                        <a:latin typeface="Cambria Math" panose="02040503050406030204" pitchFamily="18" charset="0"/>
                      </a:rPr>
                      <m:t>+49,35949</m:t>
                    </m:r>
                  </m:oMath>
                </m:oMathPara>
              </a14:m>
              <a:endParaRPr lang="pt-BR"/>
            </a:p>
          </dgm:t>
        </dgm:pt>
      </mc:Choice>
      <mc:Fallback xmlns="">
        <dgm:pt modelId="{AE2F8AA7-C01E-476B-BBFA-7CFEDA204026}">
          <dgm:prSet phldrT="[Texto]"/>
          <dgm:spPr/>
          <dgm:t>
            <a:bodyPr/>
            <a:lstStyle/>
            <a:p>
              <a:r>
                <a:rPr lang="pt-BR" b="0" i="0">
                  <a:latin typeface="Cambria Math" panose="02040503050406030204" pitchFamily="18" charset="0"/>
                </a:rPr>
                <a:t>𝑦=1,4844.𝑥^2−2,92078. 𝑥+49,35949</a:t>
              </a:r>
              <a:endParaRPr lang="pt-BR"/>
            </a:p>
          </dgm:t>
        </dgm:pt>
      </mc:Fallback>
    </mc:AlternateContent>
    <dgm:pt modelId="{67732B6B-903B-4EB0-B964-F256BC44C06C}" type="sibTrans" cxnId="{EABDAC25-58C6-4132-8987-52DC899FF1A1}">
      <dgm:prSet/>
      <dgm:spPr/>
      <dgm:t>
        <a:bodyPr/>
        <a:lstStyle/>
        <a:p>
          <a:endParaRPr lang="pt-BR"/>
        </a:p>
      </dgm:t>
    </dgm:pt>
    <dgm:pt modelId="{A2863B02-08CE-4A5E-8169-ADE42B11EEB6}" type="parTrans" cxnId="{EABDAC25-58C6-4132-8987-52DC899FF1A1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1A334C2-76CE-46E9-8F62-0CCB6CBD7936}">
          <dgm:prSet phldrT="[Texto]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pt-BR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=1,4844.</m:t>
                    </m:r>
                    <m:sSup>
                      <m:sSupPr>
                        <m:ctrlPr>
                          <a:rPr lang="pt-BR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BR" b="0" i="1">
                            <a:latin typeface="Cambria Math" panose="02040503050406030204" pitchFamily="18" charset="0"/>
                          </a:rPr>
                          <m:t>𝑢</m:t>
                        </m:r>
                      </m:e>
                      <m:sup>
                        <m:r>
                          <a:rPr lang="pt-BR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pt-BR" b="0" i="1">
                        <a:latin typeface="Cambria Math" panose="02040503050406030204" pitchFamily="18" charset="0"/>
                      </a:rPr>
                      <m:t>−2,92078. </m:t>
                    </m:r>
                    <m:r>
                      <a:rPr lang="pt-BR" b="0" i="1">
                        <a:latin typeface="Cambria Math" panose="02040503050406030204" pitchFamily="18" charset="0"/>
                      </a:rPr>
                      <m:t>𝑢</m:t>
                    </m:r>
                    <m:r>
                      <a:rPr lang="pt-BR" b="0" i="1">
                        <a:latin typeface="Cambria Math" panose="02040503050406030204" pitchFamily="18" charset="0"/>
                      </a:rPr>
                      <m:t>+49,35949</m:t>
                    </m:r>
                  </m:oMath>
                </m:oMathPara>
              </a14:m>
              <a:endParaRPr lang="pt-BR"/>
            </a:p>
          </dgm:t>
        </dgm:pt>
      </mc:Choice>
      <mc:Fallback xmlns="">
        <dgm:pt modelId="{01A334C2-76CE-46E9-8F62-0CCB6CBD7936}">
          <dgm:prSet phldrT="[Texto]"/>
          <dgm:spPr/>
          <dgm:t>
            <a:bodyPr/>
            <a:lstStyle/>
            <a:p>
              <a:r>
                <a:rPr lang="pt-BR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pt-BR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𝑃=</a:t>
              </a:r>
              <a:r>
                <a:rPr lang="pt-BR" b="0" i="0">
                  <a:latin typeface="Cambria Math" panose="02040503050406030204" pitchFamily="18" charset="0"/>
                </a:rPr>
                <a:t>1,4844.𝑢^2−2,92078. 𝑢+49,35949</a:t>
              </a:r>
              <a:endParaRPr lang="pt-BR"/>
            </a:p>
          </dgm:t>
        </dgm:pt>
      </mc:Fallback>
    </mc:AlternateContent>
    <dgm:pt modelId="{082A47CB-FA0C-48C4-8EDB-C2FE10B8139B}" type="parTrans" cxnId="{1963C9BE-1612-4FF9-9DB8-ADDA50B6B8CD}">
      <dgm:prSet/>
      <dgm:spPr/>
      <dgm:t>
        <a:bodyPr/>
        <a:lstStyle/>
        <a:p>
          <a:endParaRPr lang="pt-BR"/>
        </a:p>
      </dgm:t>
    </dgm:pt>
    <dgm:pt modelId="{1E17D708-FA11-42C7-83E8-13D991F10E2E}" type="sibTrans" cxnId="{1963C9BE-1612-4FF9-9DB8-ADDA50B6B8CD}">
      <dgm:prSet/>
      <dgm:spPr/>
      <dgm:t>
        <a:bodyPr/>
        <a:lstStyle/>
        <a:p>
          <a:endParaRPr lang="pt-BR"/>
        </a:p>
      </dgm:t>
    </dgm:pt>
    <dgm:pt modelId="{06AA2CBF-7CDD-4C3C-82BE-C2669E9028C2}" type="pres">
      <dgm:prSet presAssocID="{840ABDD5-3329-494C-A262-169BDF9E28DA}" presName="linear" presStyleCnt="0">
        <dgm:presLayoutVars>
          <dgm:animLvl val="lvl"/>
          <dgm:resizeHandles val="exact"/>
        </dgm:presLayoutVars>
      </dgm:prSet>
      <dgm:spPr/>
    </dgm:pt>
    <dgm:pt modelId="{EF8015A4-D3E7-47A3-B7CA-EAA2CAFC2D05}" type="pres">
      <dgm:prSet presAssocID="{9D714D34-3214-4044-9CDB-65393339CBA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E026C8F8-ADB1-4833-B35A-846B1B35ED59}" type="pres">
      <dgm:prSet presAssocID="{9D714D34-3214-4044-9CDB-65393339CBA7}" presName="childText" presStyleLbl="revTx" presStyleIdx="0" presStyleCnt="1">
        <dgm:presLayoutVars>
          <dgm:bulletEnabled val="1"/>
        </dgm:presLayoutVars>
      </dgm:prSet>
      <dgm:spPr/>
    </dgm:pt>
  </dgm:ptLst>
  <dgm:cxnLst>
    <dgm:cxn modelId="{2F208609-094B-450B-91D6-6E224D393B35}" srcId="{840ABDD5-3329-494C-A262-169BDF9E28DA}" destId="{9D714D34-3214-4044-9CDB-65393339CBA7}" srcOrd="0" destOrd="0" parTransId="{4D2740B5-52C8-440A-917F-DF74291DFE21}" sibTransId="{1F6D92B2-5348-4D29-AB3B-222CBE672B81}"/>
    <dgm:cxn modelId="{7F338714-E13B-40FA-9C65-59494B9FB653}" type="presOf" srcId="{AE2F8AA7-C01E-476B-BBFA-7CFEDA204026}" destId="{E026C8F8-ADB1-4833-B35A-846B1B35ED59}" srcOrd="0" destOrd="0" presId="urn:microsoft.com/office/officeart/2005/8/layout/vList2"/>
    <dgm:cxn modelId="{EABDAC25-58C6-4132-8987-52DC899FF1A1}" srcId="{9D714D34-3214-4044-9CDB-65393339CBA7}" destId="{AE2F8AA7-C01E-476B-BBFA-7CFEDA204026}" srcOrd="0" destOrd="0" parTransId="{A2863B02-08CE-4A5E-8169-ADE42B11EEB6}" sibTransId="{67732B6B-903B-4EB0-B964-F256BC44C06C}"/>
    <dgm:cxn modelId="{60E6B740-AD46-427B-946B-CE5BC5863D0F}" type="presOf" srcId="{01A334C2-76CE-46E9-8F62-0CCB6CBD7936}" destId="{E026C8F8-ADB1-4833-B35A-846B1B35ED59}" srcOrd="0" destOrd="1" presId="urn:microsoft.com/office/officeart/2005/8/layout/vList2"/>
    <dgm:cxn modelId="{2B3F2479-5A89-4A03-873A-3C3DDDA51E6D}" type="presOf" srcId="{9D714D34-3214-4044-9CDB-65393339CBA7}" destId="{EF8015A4-D3E7-47A3-B7CA-EAA2CAFC2D05}" srcOrd="0" destOrd="0" presId="urn:microsoft.com/office/officeart/2005/8/layout/vList2"/>
    <dgm:cxn modelId="{E8C33DA8-BC1A-4110-88D3-B3B11F874D43}" type="presOf" srcId="{840ABDD5-3329-494C-A262-169BDF9E28DA}" destId="{06AA2CBF-7CDD-4C3C-82BE-C2669E9028C2}" srcOrd="0" destOrd="0" presId="urn:microsoft.com/office/officeart/2005/8/layout/vList2"/>
    <dgm:cxn modelId="{1963C9BE-1612-4FF9-9DB8-ADDA50B6B8CD}" srcId="{9D714D34-3214-4044-9CDB-65393339CBA7}" destId="{01A334C2-76CE-46E9-8F62-0CCB6CBD7936}" srcOrd="1" destOrd="0" parTransId="{082A47CB-FA0C-48C4-8EDB-C2FE10B8139B}" sibTransId="{1E17D708-FA11-42C7-83E8-13D991F10E2E}"/>
    <dgm:cxn modelId="{C5317188-88DC-4DAB-B868-3CC1B5AF9B13}" type="presParOf" srcId="{06AA2CBF-7CDD-4C3C-82BE-C2669E9028C2}" destId="{EF8015A4-D3E7-47A3-B7CA-EAA2CAFC2D05}" srcOrd="0" destOrd="0" presId="urn:microsoft.com/office/officeart/2005/8/layout/vList2"/>
    <dgm:cxn modelId="{FD4E58A8-AC14-4B79-A4FC-FC8B2A120404}" type="presParOf" srcId="{06AA2CBF-7CDD-4C3C-82BE-C2669E9028C2}" destId="{E026C8F8-ADB1-4833-B35A-846B1B35ED59}" srcOrd="1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22.xml><?xml version="1.0" encoding="utf-8"?>
<dgm:dataModel xmlns:dgm="http://schemas.openxmlformats.org/drawingml/2006/diagram" xmlns:a="http://schemas.openxmlformats.org/drawingml/2006/main">
  <dgm:ptLst>
    <dgm:pt modelId="{C2F12F4E-1F05-4771-9611-77C5679875E2}" type="doc">
      <dgm:prSet loTypeId="urn:microsoft.com/office/officeart/2008/layout/VerticalCurvedList" loCatId="list" qsTypeId="urn:microsoft.com/office/officeart/2005/8/quickstyle/simple1" qsCatId="simple" csTypeId="urn:microsoft.com/office/officeart/2005/8/colors/colorful1" csCatId="colorful" phldr="1"/>
      <dgm:spPr/>
      <dgm:t>
        <a:bodyPr/>
        <a:lstStyle/>
        <a:p>
          <a:endParaRPr lang="pt-BR"/>
        </a:p>
      </dgm:t>
    </dgm:pt>
    <dgm:pt modelId="{B689F9AB-F513-4AA5-ABA4-EB01B97BCA50}">
      <dgm:prSet phldrT="[Texto]" custT="1"/>
      <dgm:spPr/>
      <dgm:t>
        <a:bodyPr/>
        <a:lstStyle/>
        <a:p>
          <a:pPr algn="r"/>
          <a:r>
            <a:rPr lang="pt-BR" sz="2000" b="1">
              <a:solidFill>
                <a:sysClr val="windowText" lastClr="000000"/>
              </a:solidFill>
            </a:rPr>
            <a:t>Crescente</a:t>
          </a:r>
        </a:p>
      </dgm:t>
    </dgm:pt>
    <dgm:pt modelId="{365F4D8A-616B-4BA1-8230-EAD8C5C0CB86}" type="parTrans" cxnId="{E48E038C-007A-4A9B-A9F7-BC38331B0AF0}">
      <dgm:prSet/>
      <dgm:spPr/>
      <dgm:t>
        <a:bodyPr/>
        <a:lstStyle/>
        <a:p>
          <a:pPr algn="r"/>
          <a:endParaRPr lang="pt-BR"/>
        </a:p>
      </dgm:t>
    </dgm:pt>
    <dgm:pt modelId="{DAE1288A-2BDD-406F-90D5-40EE3B6C22E5}" type="sibTrans" cxnId="{E48E038C-007A-4A9B-A9F7-BC38331B0AF0}">
      <dgm:prSet/>
      <dgm:spPr/>
      <dgm:t>
        <a:bodyPr/>
        <a:lstStyle/>
        <a:p>
          <a:pPr algn="r"/>
          <a:endParaRPr lang="pt-BR"/>
        </a:p>
      </dgm:t>
    </dgm:pt>
    <dgm:pt modelId="{798975FE-6FAD-44E1-B6C5-4BE2557A7FA4}" type="pres">
      <dgm:prSet presAssocID="{C2F12F4E-1F05-4771-9611-77C5679875E2}" presName="Name0" presStyleCnt="0">
        <dgm:presLayoutVars>
          <dgm:chMax val="7"/>
          <dgm:chPref val="7"/>
          <dgm:dir/>
        </dgm:presLayoutVars>
      </dgm:prSet>
      <dgm:spPr/>
    </dgm:pt>
    <dgm:pt modelId="{8DA84626-11B1-46E1-9145-D801D35BE699}" type="pres">
      <dgm:prSet presAssocID="{C2F12F4E-1F05-4771-9611-77C5679875E2}" presName="Name1" presStyleCnt="0"/>
      <dgm:spPr/>
    </dgm:pt>
    <dgm:pt modelId="{82B49C3D-FCCE-4B3F-8AA7-3F197CC58004}" type="pres">
      <dgm:prSet presAssocID="{C2F12F4E-1F05-4771-9611-77C5679875E2}" presName="cycle" presStyleCnt="0"/>
      <dgm:spPr/>
    </dgm:pt>
    <dgm:pt modelId="{815FA592-989E-477C-A6E8-3C7448C46DFE}" type="pres">
      <dgm:prSet presAssocID="{C2F12F4E-1F05-4771-9611-77C5679875E2}" presName="srcNode" presStyleLbl="node1" presStyleIdx="0" presStyleCnt="1"/>
      <dgm:spPr/>
    </dgm:pt>
    <dgm:pt modelId="{548FCAB7-5684-4BAC-BCB8-18B93DC31867}" type="pres">
      <dgm:prSet presAssocID="{C2F12F4E-1F05-4771-9611-77C5679875E2}" presName="conn" presStyleLbl="parChTrans1D2" presStyleIdx="0" presStyleCnt="1"/>
      <dgm:spPr/>
    </dgm:pt>
    <dgm:pt modelId="{2F173B93-CF00-4CD1-A8B3-77EB852D6014}" type="pres">
      <dgm:prSet presAssocID="{C2F12F4E-1F05-4771-9611-77C5679875E2}" presName="extraNode" presStyleLbl="node1" presStyleIdx="0" presStyleCnt="1"/>
      <dgm:spPr/>
    </dgm:pt>
    <dgm:pt modelId="{A782D610-83B8-4AE5-A70D-B031248C3EAF}" type="pres">
      <dgm:prSet presAssocID="{C2F12F4E-1F05-4771-9611-77C5679875E2}" presName="dstNode" presStyleLbl="node1" presStyleIdx="0" presStyleCnt="1"/>
      <dgm:spPr/>
    </dgm:pt>
    <dgm:pt modelId="{EDFAEB1B-08F1-4560-A9EF-87F55C99F167}" type="pres">
      <dgm:prSet presAssocID="{B689F9AB-F513-4AA5-ABA4-EB01B97BCA50}" presName="text_1" presStyleLbl="node1" presStyleIdx="0" presStyleCnt="1" custScaleX="123341" custScaleY="46518" custLinFactNeighborX="-2273" custLinFactNeighborY="48849">
        <dgm:presLayoutVars>
          <dgm:bulletEnabled val="1"/>
        </dgm:presLayoutVars>
      </dgm:prSet>
      <dgm:spPr/>
    </dgm:pt>
    <dgm:pt modelId="{23AA9920-84AC-47BB-A72E-D8A1649025E0}" type="pres">
      <dgm:prSet presAssocID="{B689F9AB-F513-4AA5-ABA4-EB01B97BCA50}" presName="accent_1" presStyleCnt="0"/>
      <dgm:spPr/>
    </dgm:pt>
    <dgm:pt modelId="{75057C13-C7DC-48EC-84B4-6E27AFA93C89}" type="pres">
      <dgm:prSet presAssocID="{B689F9AB-F513-4AA5-ABA4-EB01B97BCA50}" presName="accentRepeatNode" presStyleLbl="solidFgAcc1" presStyleIdx="0" presStyleCnt="1"/>
      <dgm:spPr/>
    </dgm:pt>
  </dgm:ptLst>
  <dgm:cxnLst>
    <dgm:cxn modelId="{E48E038C-007A-4A9B-A9F7-BC38331B0AF0}" srcId="{C2F12F4E-1F05-4771-9611-77C5679875E2}" destId="{B689F9AB-F513-4AA5-ABA4-EB01B97BCA50}" srcOrd="0" destOrd="0" parTransId="{365F4D8A-616B-4BA1-8230-EAD8C5C0CB86}" sibTransId="{DAE1288A-2BDD-406F-90D5-40EE3B6C22E5}"/>
    <dgm:cxn modelId="{1C4A6EBA-B9AE-4A8E-9F6B-22CFC99DCD75}" type="presOf" srcId="{B689F9AB-F513-4AA5-ABA4-EB01B97BCA50}" destId="{EDFAEB1B-08F1-4560-A9EF-87F55C99F167}" srcOrd="0" destOrd="0" presId="urn:microsoft.com/office/officeart/2008/layout/VerticalCurvedList"/>
    <dgm:cxn modelId="{B66ACFCC-B0DC-4CFA-8AB8-2413BFA0B48B}" type="presOf" srcId="{C2F12F4E-1F05-4771-9611-77C5679875E2}" destId="{798975FE-6FAD-44E1-B6C5-4BE2557A7FA4}" srcOrd="0" destOrd="0" presId="urn:microsoft.com/office/officeart/2008/layout/VerticalCurvedList"/>
    <dgm:cxn modelId="{2F5407D4-D81D-4FC3-BA59-3E03855A9F8F}" type="presOf" srcId="{DAE1288A-2BDD-406F-90D5-40EE3B6C22E5}" destId="{548FCAB7-5684-4BAC-BCB8-18B93DC31867}" srcOrd="0" destOrd="0" presId="urn:microsoft.com/office/officeart/2008/layout/VerticalCurvedList"/>
    <dgm:cxn modelId="{79D5D5D3-F706-4347-8583-3E879A0AE234}" type="presParOf" srcId="{798975FE-6FAD-44E1-B6C5-4BE2557A7FA4}" destId="{8DA84626-11B1-46E1-9145-D801D35BE699}" srcOrd="0" destOrd="0" presId="urn:microsoft.com/office/officeart/2008/layout/VerticalCurvedList"/>
    <dgm:cxn modelId="{8A1740A4-3C00-4FFC-AC36-4BD3C7292DBC}" type="presParOf" srcId="{8DA84626-11B1-46E1-9145-D801D35BE699}" destId="{82B49C3D-FCCE-4B3F-8AA7-3F197CC58004}" srcOrd="0" destOrd="0" presId="urn:microsoft.com/office/officeart/2008/layout/VerticalCurvedList"/>
    <dgm:cxn modelId="{161DE9BD-BDB3-47B8-8527-507C99C01640}" type="presParOf" srcId="{82B49C3D-FCCE-4B3F-8AA7-3F197CC58004}" destId="{815FA592-989E-477C-A6E8-3C7448C46DFE}" srcOrd="0" destOrd="0" presId="urn:microsoft.com/office/officeart/2008/layout/VerticalCurvedList"/>
    <dgm:cxn modelId="{32F55C15-C839-4694-83FF-372B8CD4E242}" type="presParOf" srcId="{82B49C3D-FCCE-4B3F-8AA7-3F197CC58004}" destId="{548FCAB7-5684-4BAC-BCB8-18B93DC31867}" srcOrd="1" destOrd="0" presId="urn:microsoft.com/office/officeart/2008/layout/VerticalCurvedList"/>
    <dgm:cxn modelId="{FBDF2B64-3FD0-44DA-A374-A82431720FBB}" type="presParOf" srcId="{82B49C3D-FCCE-4B3F-8AA7-3F197CC58004}" destId="{2F173B93-CF00-4CD1-A8B3-77EB852D6014}" srcOrd="2" destOrd="0" presId="urn:microsoft.com/office/officeart/2008/layout/VerticalCurvedList"/>
    <dgm:cxn modelId="{63FB5EEF-2F8A-44D2-8839-E4F5FEB905DE}" type="presParOf" srcId="{82B49C3D-FCCE-4B3F-8AA7-3F197CC58004}" destId="{A782D610-83B8-4AE5-A70D-B031248C3EAF}" srcOrd="3" destOrd="0" presId="urn:microsoft.com/office/officeart/2008/layout/VerticalCurvedList"/>
    <dgm:cxn modelId="{1895BF75-58BB-4F40-89EE-B116C4A5B173}" type="presParOf" srcId="{8DA84626-11B1-46E1-9145-D801D35BE699}" destId="{EDFAEB1B-08F1-4560-A9EF-87F55C99F167}" srcOrd="1" destOrd="0" presId="urn:microsoft.com/office/officeart/2008/layout/VerticalCurvedList"/>
    <dgm:cxn modelId="{675BBCD2-E396-43F6-8E99-21BAEEABD3B4}" type="presParOf" srcId="{8DA84626-11B1-46E1-9145-D801D35BE699}" destId="{23AA9920-84AC-47BB-A72E-D8A1649025E0}" srcOrd="2" destOrd="0" presId="urn:microsoft.com/office/officeart/2008/layout/VerticalCurvedList"/>
    <dgm:cxn modelId="{0ECA8EFF-A4EF-4F86-BCF4-A2B00DB931ED}" type="presParOf" srcId="{23AA9920-84AC-47BB-A72E-D8A1649025E0}" destId="{75057C13-C7DC-48EC-84B4-6E27AFA93C89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23.xml><?xml version="1.0" encoding="utf-8"?>
<dgm:dataModel xmlns:dgm="http://schemas.openxmlformats.org/drawingml/2006/diagram" xmlns:a="http://schemas.openxmlformats.org/drawingml/2006/main">
  <dgm:ptLst>
    <dgm:pt modelId="{C2F12F4E-1F05-4771-9611-77C5679875E2}" type="doc">
      <dgm:prSet loTypeId="urn:microsoft.com/office/officeart/2008/layout/VerticalCurvedList" loCatId="list" qsTypeId="urn:microsoft.com/office/officeart/2005/8/quickstyle/simple1" qsCatId="simple" csTypeId="urn:microsoft.com/office/officeart/2005/8/colors/colorful4" csCatId="colorful" phldr="1"/>
      <dgm:spPr/>
      <dgm:t>
        <a:bodyPr/>
        <a:lstStyle/>
        <a:p>
          <a:endParaRPr lang="pt-BR"/>
        </a:p>
      </dgm:t>
    </dgm:pt>
    <dgm:pt modelId="{B689F9AB-F513-4AA5-ABA4-EB01B97BCA50}">
      <dgm:prSet phldrT="[Texto]" custT="1"/>
      <dgm:spPr/>
      <dgm:t>
        <a:bodyPr/>
        <a:lstStyle/>
        <a:p>
          <a:pPr algn="r"/>
          <a:r>
            <a:rPr lang="pt-BR" sz="2000" b="1">
              <a:solidFill>
                <a:sysClr val="windowText" lastClr="000000"/>
              </a:solidFill>
            </a:rPr>
            <a:t>Decrescente</a:t>
          </a:r>
        </a:p>
      </dgm:t>
    </dgm:pt>
    <dgm:pt modelId="{365F4D8A-616B-4BA1-8230-EAD8C5C0CB86}" type="parTrans" cxnId="{E48E038C-007A-4A9B-A9F7-BC38331B0AF0}">
      <dgm:prSet/>
      <dgm:spPr/>
      <dgm:t>
        <a:bodyPr/>
        <a:lstStyle/>
        <a:p>
          <a:pPr algn="r"/>
          <a:endParaRPr lang="pt-BR"/>
        </a:p>
      </dgm:t>
    </dgm:pt>
    <dgm:pt modelId="{DAE1288A-2BDD-406F-90D5-40EE3B6C22E5}" type="sibTrans" cxnId="{E48E038C-007A-4A9B-A9F7-BC38331B0AF0}">
      <dgm:prSet/>
      <dgm:spPr/>
      <dgm:t>
        <a:bodyPr/>
        <a:lstStyle/>
        <a:p>
          <a:pPr algn="r"/>
          <a:endParaRPr lang="pt-BR"/>
        </a:p>
      </dgm:t>
    </dgm:pt>
    <dgm:pt modelId="{798975FE-6FAD-44E1-B6C5-4BE2557A7FA4}" type="pres">
      <dgm:prSet presAssocID="{C2F12F4E-1F05-4771-9611-77C5679875E2}" presName="Name0" presStyleCnt="0">
        <dgm:presLayoutVars>
          <dgm:chMax val="7"/>
          <dgm:chPref val="7"/>
          <dgm:dir/>
        </dgm:presLayoutVars>
      </dgm:prSet>
      <dgm:spPr/>
    </dgm:pt>
    <dgm:pt modelId="{8DA84626-11B1-46E1-9145-D801D35BE699}" type="pres">
      <dgm:prSet presAssocID="{C2F12F4E-1F05-4771-9611-77C5679875E2}" presName="Name1" presStyleCnt="0"/>
      <dgm:spPr/>
    </dgm:pt>
    <dgm:pt modelId="{82B49C3D-FCCE-4B3F-8AA7-3F197CC58004}" type="pres">
      <dgm:prSet presAssocID="{C2F12F4E-1F05-4771-9611-77C5679875E2}" presName="cycle" presStyleCnt="0"/>
      <dgm:spPr/>
    </dgm:pt>
    <dgm:pt modelId="{815FA592-989E-477C-A6E8-3C7448C46DFE}" type="pres">
      <dgm:prSet presAssocID="{C2F12F4E-1F05-4771-9611-77C5679875E2}" presName="srcNode" presStyleLbl="node1" presStyleIdx="0" presStyleCnt="1"/>
      <dgm:spPr/>
    </dgm:pt>
    <dgm:pt modelId="{548FCAB7-5684-4BAC-BCB8-18B93DC31867}" type="pres">
      <dgm:prSet presAssocID="{C2F12F4E-1F05-4771-9611-77C5679875E2}" presName="conn" presStyleLbl="parChTrans1D2" presStyleIdx="0" presStyleCnt="1"/>
      <dgm:spPr/>
    </dgm:pt>
    <dgm:pt modelId="{2F173B93-CF00-4CD1-A8B3-77EB852D6014}" type="pres">
      <dgm:prSet presAssocID="{C2F12F4E-1F05-4771-9611-77C5679875E2}" presName="extraNode" presStyleLbl="node1" presStyleIdx="0" presStyleCnt="1"/>
      <dgm:spPr/>
    </dgm:pt>
    <dgm:pt modelId="{A782D610-83B8-4AE5-A70D-B031248C3EAF}" type="pres">
      <dgm:prSet presAssocID="{C2F12F4E-1F05-4771-9611-77C5679875E2}" presName="dstNode" presStyleLbl="node1" presStyleIdx="0" presStyleCnt="1"/>
      <dgm:spPr/>
    </dgm:pt>
    <dgm:pt modelId="{EDFAEB1B-08F1-4560-A9EF-87F55C99F167}" type="pres">
      <dgm:prSet presAssocID="{B689F9AB-F513-4AA5-ABA4-EB01B97BCA50}" presName="text_1" presStyleLbl="node1" presStyleIdx="0" presStyleCnt="1" custScaleX="123341" custScaleY="46518" custLinFactNeighborX="-2273" custLinFactNeighborY="48849">
        <dgm:presLayoutVars>
          <dgm:bulletEnabled val="1"/>
        </dgm:presLayoutVars>
      </dgm:prSet>
      <dgm:spPr/>
    </dgm:pt>
    <dgm:pt modelId="{23AA9920-84AC-47BB-A72E-D8A1649025E0}" type="pres">
      <dgm:prSet presAssocID="{B689F9AB-F513-4AA5-ABA4-EB01B97BCA50}" presName="accent_1" presStyleCnt="0"/>
      <dgm:spPr/>
    </dgm:pt>
    <dgm:pt modelId="{75057C13-C7DC-48EC-84B4-6E27AFA93C89}" type="pres">
      <dgm:prSet presAssocID="{B689F9AB-F513-4AA5-ABA4-EB01B97BCA50}" presName="accentRepeatNode" presStyleLbl="solidFgAcc1" presStyleIdx="0" presStyleCnt="1"/>
      <dgm:spPr/>
    </dgm:pt>
  </dgm:ptLst>
  <dgm:cxnLst>
    <dgm:cxn modelId="{E48E038C-007A-4A9B-A9F7-BC38331B0AF0}" srcId="{C2F12F4E-1F05-4771-9611-77C5679875E2}" destId="{B689F9AB-F513-4AA5-ABA4-EB01B97BCA50}" srcOrd="0" destOrd="0" parTransId="{365F4D8A-616B-4BA1-8230-EAD8C5C0CB86}" sibTransId="{DAE1288A-2BDD-406F-90D5-40EE3B6C22E5}"/>
    <dgm:cxn modelId="{1C4A6EBA-B9AE-4A8E-9F6B-22CFC99DCD75}" type="presOf" srcId="{B689F9AB-F513-4AA5-ABA4-EB01B97BCA50}" destId="{EDFAEB1B-08F1-4560-A9EF-87F55C99F167}" srcOrd="0" destOrd="0" presId="urn:microsoft.com/office/officeart/2008/layout/VerticalCurvedList"/>
    <dgm:cxn modelId="{B66ACFCC-B0DC-4CFA-8AB8-2413BFA0B48B}" type="presOf" srcId="{C2F12F4E-1F05-4771-9611-77C5679875E2}" destId="{798975FE-6FAD-44E1-B6C5-4BE2557A7FA4}" srcOrd="0" destOrd="0" presId="urn:microsoft.com/office/officeart/2008/layout/VerticalCurvedList"/>
    <dgm:cxn modelId="{2F5407D4-D81D-4FC3-BA59-3E03855A9F8F}" type="presOf" srcId="{DAE1288A-2BDD-406F-90D5-40EE3B6C22E5}" destId="{548FCAB7-5684-4BAC-BCB8-18B93DC31867}" srcOrd="0" destOrd="0" presId="urn:microsoft.com/office/officeart/2008/layout/VerticalCurvedList"/>
    <dgm:cxn modelId="{79D5D5D3-F706-4347-8583-3E879A0AE234}" type="presParOf" srcId="{798975FE-6FAD-44E1-B6C5-4BE2557A7FA4}" destId="{8DA84626-11B1-46E1-9145-D801D35BE699}" srcOrd="0" destOrd="0" presId="urn:microsoft.com/office/officeart/2008/layout/VerticalCurvedList"/>
    <dgm:cxn modelId="{8A1740A4-3C00-4FFC-AC36-4BD3C7292DBC}" type="presParOf" srcId="{8DA84626-11B1-46E1-9145-D801D35BE699}" destId="{82B49C3D-FCCE-4B3F-8AA7-3F197CC58004}" srcOrd="0" destOrd="0" presId="urn:microsoft.com/office/officeart/2008/layout/VerticalCurvedList"/>
    <dgm:cxn modelId="{161DE9BD-BDB3-47B8-8527-507C99C01640}" type="presParOf" srcId="{82B49C3D-FCCE-4B3F-8AA7-3F197CC58004}" destId="{815FA592-989E-477C-A6E8-3C7448C46DFE}" srcOrd="0" destOrd="0" presId="urn:microsoft.com/office/officeart/2008/layout/VerticalCurvedList"/>
    <dgm:cxn modelId="{32F55C15-C839-4694-83FF-372B8CD4E242}" type="presParOf" srcId="{82B49C3D-FCCE-4B3F-8AA7-3F197CC58004}" destId="{548FCAB7-5684-4BAC-BCB8-18B93DC31867}" srcOrd="1" destOrd="0" presId="urn:microsoft.com/office/officeart/2008/layout/VerticalCurvedList"/>
    <dgm:cxn modelId="{FBDF2B64-3FD0-44DA-A374-A82431720FBB}" type="presParOf" srcId="{82B49C3D-FCCE-4B3F-8AA7-3F197CC58004}" destId="{2F173B93-CF00-4CD1-A8B3-77EB852D6014}" srcOrd="2" destOrd="0" presId="urn:microsoft.com/office/officeart/2008/layout/VerticalCurvedList"/>
    <dgm:cxn modelId="{63FB5EEF-2F8A-44D2-8839-E4F5FEB905DE}" type="presParOf" srcId="{82B49C3D-FCCE-4B3F-8AA7-3F197CC58004}" destId="{A782D610-83B8-4AE5-A70D-B031248C3EAF}" srcOrd="3" destOrd="0" presId="urn:microsoft.com/office/officeart/2008/layout/VerticalCurvedList"/>
    <dgm:cxn modelId="{1895BF75-58BB-4F40-89EE-B116C4A5B173}" type="presParOf" srcId="{8DA84626-11B1-46E1-9145-D801D35BE699}" destId="{EDFAEB1B-08F1-4560-A9EF-87F55C99F167}" srcOrd="1" destOrd="0" presId="urn:microsoft.com/office/officeart/2008/layout/VerticalCurvedList"/>
    <dgm:cxn modelId="{675BBCD2-E396-43F6-8E99-21BAEEABD3B4}" type="presParOf" srcId="{8DA84626-11B1-46E1-9145-D801D35BE699}" destId="{23AA9920-84AC-47BB-A72E-D8A1649025E0}" srcOrd="2" destOrd="0" presId="urn:microsoft.com/office/officeart/2008/layout/VerticalCurvedList"/>
    <dgm:cxn modelId="{0ECA8EFF-A4EF-4F86-BCF4-A2B00DB931ED}" type="presParOf" srcId="{23AA9920-84AC-47BB-A72E-D8A1649025E0}" destId="{75057C13-C7DC-48EC-84B4-6E27AFA93C89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24.xml><?xml version="1.0" encoding="utf-8"?>
<dgm:dataModel xmlns:dgm="http://schemas.openxmlformats.org/drawingml/2006/diagram" xmlns:a="http://schemas.openxmlformats.org/drawingml/2006/main">
  <dgm:ptLst>
    <dgm:pt modelId="{A3365602-A362-4FC1-8A5D-E151A9CC4B18}" type="doc">
      <dgm:prSet loTypeId="urn:microsoft.com/office/officeart/2008/layout/SquareAccentList" loCatId="list" qsTypeId="urn:microsoft.com/office/officeart/2005/8/quickstyle/simple1" qsCatId="simple" csTypeId="urn:microsoft.com/office/officeart/2005/8/colors/colorful5" csCatId="colorful" phldr="1"/>
      <dgm:spPr/>
      <dgm:t>
        <a:bodyPr/>
        <a:lstStyle/>
        <a:p>
          <a:endParaRPr lang="pt-BR"/>
        </a:p>
      </dgm:t>
    </dgm:pt>
    <dgm:pt modelId="{319E4BB1-5858-4E2D-A315-A9CF2B7698A5}">
      <dgm:prSet phldrT="[Texto]"/>
      <dgm:spPr/>
      <dgm:t>
        <a:bodyPr/>
        <a:lstStyle/>
        <a:p>
          <a:pPr algn="ctr"/>
          <a:r>
            <a:rPr lang="pt-BR"/>
            <a:t>Variação de Pressão </a:t>
          </a:r>
        </a:p>
      </dgm:t>
    </dgm:pt>
    <dgm:pt modelId="{C2153BE5-6915-4084-8561-F35BF8D54F38}" type="parTrans" cxnId="{ADCF0F17-8E20-469D-85AA-E026AD881FFA}">
      <dgm:prSet/>
      <dgm:spPr/>
      <dgm:t>
        <a:bodyPr/>
        <a:lstStyle/>
        <a:p>
          <a:endParaRPr lang="pt-BR"/>
        </a:p>
      </dgm:t>
    </dgm:pt>
    <dgm:pt modelId="{606BC626-F450-4314-88BD-22AA087001D8}" type="sibTrans" cxnId="{ADCF0F17-8E20-469D-85AA-E026AD881FFA}">
      <dgm:prSet/>
      <dgm:spPr/>
      <dgm:t>
        <a:bodyPr/>
        <a:lstStyle/>
        <a:p>
          <a:endParaRPr lang="pt-BR"/>
        </a:p>
      </dgm:t>
    </dgm:pt>
    <dgm:pt modelId="{12C65B6D-94E4-400A-B91C-66D75EB1013C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máx</a:t>
          </a:r>
          <a:r>
            <a:rPr lang="pt-BR"/>
            <a:t>. : 1784,3  Pa</a:t>
          </a:r>
        </a:p>
      </dgm:t>
    </dgm:pt>
    <dgm:pt modelId="{97ED5AAC-383F-4554-8778-F105F4A5C8B3}" type="parTrans" cxnId="{7AB7A5CC-5E9A-47CB-A3AD-DF13FF521438}">
      <dgm:prSet/>
      <dgm:spPr/>
      <dgm:t>
        <a:bodyPr/>
        <a:lstStyle/>
        <a:p>
          <a:endParaRPr lang="pt-BR"/>
        </a:p>
      </dgm:t>
    </dgm:pt>
    <dgm:pt modelId="{04569765-8329-4130-B3BF-8A585BA9DD5A}" type="sibTrans" cxnId="{7AB7A5CC-5E9A-47CB-A3AD-DF13FF521438}">
      <dgm:prSet/>
      <dgm:spPr/>
      <dgm:t>
        <a:bodyPr/>
        <a:lstStyle/>
        <a:p>
          <a:endParaRPr lang="pt-BR"/>
        </a:p>
      </dgm:t>
    </dgm:pt>
    <dgm:pt modelId="{A9807282-1B7D-4C7B-8DC3-2D07018EC9DA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j.estável</a:t>
          </a:r>
          <a:r>
            <a:rPr lang="pt-BR"/>
            <a:t> : 529,6 até 592,4 Pa</a:t>
          </a:r>
        </a:p>
      </dgm:t>
    </dgm:pt>
    <dgm:pt modelId="{CBB9F143-98BD-4761-A0CD-DA89A176F1BF}" type="parTrans" cxnId="{00BF038B-AC22-49D1-9153-E7136B3E3CD4}">
      <dgm:prSet/>
      <dgm:spPr/>
      <dgm:t>
        <a:bodyPr/>
        <a:lstStyle/>
        <a:p>
          <a:endParaRPr lang="pt-BR"/>
        </a:p>
      </dgm:t>
    </dgm:pt>
    <dgm:pt modelId="{72F8BCCA-6EC0-498E-A632-3F55292D5A35}" type="sibTrans" cxnId="{00BF038B-AC22-49D1-9153-E7136B3E3CD4}">
      <dgm:prSet/>
      <dgm:spPr/>
      <dgm:t>
        <a:bodyPr/>
        <a:lstStyle/>
        <a:p>
          <a:endParaRPr lang="pt-BR"/>
        </a:p>
      </dgm:t>
    </dgm:pt>
    <dgm:pt modelId="{64B20AD5-E063-405F-BBEE-F5973104985D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j.min</a:t>
          </a:r>
          <a:r>
            <a:rPr lang="pt-BR"/>
            <a:t>.: 463,7 Pa</a:t>
          </a:r>
        </a:p>
      </dgm:t>
    </dgm:pt>
    <dgm:pt modelId="{04CFACD3-2C41-43C8-8C7E-75B65CAC848F}" type="parTrans" cxnId="{B218FEF6-0C33-4F55-B581-E72264C752DD}">
      <dgm:prSet/>
      <dgm:spPr/>
      <dgm:t>
        <a:bodyPr/>
        <a:lstStyle/>
        <a:p>
          <a:endParaRPr lang="pt-BR"/>
        </a:p>
      </dgm:t>
    </dgm:pt>
    <dgm:pt modelId="{0D38992E-D74B-4017-A28A-ADCD535C8FAE}" type="sibTrans" cxnId="{B218FEF6-0C33-4F55-B581-E72264C752DD}">
      <dgm:prSet/>
      <dgm:spPr/>
      <dgm:t>
        <a:bodyPr/>
        <a:lstStyle/>
        <a:p>
          <a:endParaRPr lang="pt-BR"/>
        </a:p>
      </dgm:t>
    </dgm:pt>
    <dgm:pt modelId="{EBF8655F-C863-49D3-B212-EE723A28C3D6}">
      <dgm:prSet phldrT="[Texto]"/>
      <dgm:spPr/>
      <dgm:t>
        <a:bodyPr/>
        <a:lstStyle/>
        <a:p>
          <a:pPr algn="ctr"/>
          <a:r>
            <a:rPr lang="pt-BR"/>
            <a:t>Velocidade</a:t>
          </a:r>
        </a:p>
      </dgm:t>
    </dgm:pt>
    <dgm:pt modelId="{2304031D-2A24-472D-8CF5-48B682E7F372}" type="parTrans" cxnId="{B3D92310-37EF-4429-A81F-183E43B2E7CF}">
      <dgm:prSet/>
      <dgm:spPr/>
      <dgm:t>
        <a:bodyPr/>
        <a:lstStyle/>
        <a:p>
          <a:endParaRPr lang="pt-BR"/>
        </a:p>
      </dgm:t>
    </dgm:pt>
    <dgm:pt modelId="{800B5D93-ACB8-4121-ADAA-F680FCE9E617}" type="sibTrans" cxnId="{B3D92310-37EF-4429-A81F-183E43B2E7CF}">
      <dgm:prSet/>
      <dgm:spPr/>
      <dgm:t>
        <a:bodyPr/>
        <a:lstStyle/>
        <a:p>
          <a:endParaRPr lang="pt-BR"/>
        </a:p>
      </dgm:t>
    </dgm:pt>
    <dgm:pt modelId="{15978C35-69FA-4B68-922A-7712A0B06D36}">
      <dgm:prSet phldrT="[Texto]"/>
      <dgm:spPr/>
      <dgm:t>
        <a:bodyPr/>
        <a:lstStyle/>
        <a:p>
          <a:r>
            <a:rPr lang="pt-BR"/>
            <a:t>u</a:t>
          </a:r>
          <a:r>
            <a:rPr lang="pt-BR" baseline="-25000"/>
            <a:t>j.min.</a:t>
          </a:r>
          <a:r>
            <a:rPr lang="pt-BR"/>
            <a:t> : 26,8 m/s</a:t>
          </a:r>
        </a:p>
      </dgm:t>
    </dgm:pt>
    <dgm:pt modelId="{88867387-70EF-4BF2-BB38-10B028CCA075}" type="parTrans" cxnId="{657AB14C-D6A1-4CB1-9029-FFF956668E3A}">
      <dgm:prSet/>
      <dgm:spPr/>
      <dgm:t>
        <a:bodyPr/>
        <a:lstStyle/>
        <a:p>
          <a:endParaRPr lang="pt-BR"/>
        </a:p>
      </dgm:t>
    </dgm:pt>
    <dgm:pt modelId="{8E17F6E1-EB2D-45F6-AA06-814ED3C4EE4C}" type="sibTrans" cxnId="{657AB14C-D6A1-4CB1-9029-FFF956668E3A}">
      <dgm:prSet/>
      <dgm:spPr/>
      <dgm:t>
        <a:bodyPr/>
        <a:lstStyle/>
        <a:p>
          <a:endParaRPr lang="pt-BR"/>
        </a:p>
      </dgm:t>
    </dgm:pt>
    <dgm:pt modelId="{C7966870-3268-4BE3-B9E0-A3DB5AC69838}" type="pres">
      <dgm:prSet presAssocID="{A3365602-A362-4FC1-8A5D-E151A9CC4B18}" presName="layout" presStyleCnt="0">
        <dgm:presLayoutVars>
          <dgm:chMax/>
          <dgm:chPref/>
          <dgm:dir/>
          <dgm:resizeHandles/>
        </dgm:presLayoutVars>
      </dgm:prSet>
      <dgm:spPr/>
    </dgm:pt>
    <dgm:pt modelId="{8A81B90E-FCCF-482D-88A2-94D15261BE1A}" type="pres">
      <dgm:prSet presAssocID="{319E4BB1-5858-4E2D-A315-A9CF2B7698A5}" presName="root" presStyleCnt="0">
        <dgm:presLayoutVars>
          <dgm:chMax/>
          <dgm:chPref/>
        </dgm:presLayoutVars>
      </dgm:prSet>
      <dgm:spPr/>
    </dgm:pt>
    <dgm:pt modelId="{B593D670-CC8F-48B5-91B2-E55EE0D3F255}" type="pres">
      <dgm:prSet presAssocID="{319E4BB1-5858-4E2D-A315-A9CF2B7698A5}" presName="rootComposite" presStyleCnt="0">
        <dgm:presLayoutVars/>
      </dgm:prSet>
      <dgm:spPr/>
    </dgm:pt>
    <dgm:pt modelId="{358BEF84-DEFC-4C54-B807-7A22FE18C47B}" type="pres">
      <dgm:prSet presAssocID="{319E4BB1-5858-4E2D-A315-A9CF2B7698A5}" presName="ParentAccent" presStyleLbl="alignNode1" presStyleIdx="0" presStyleCnt="2"/>
      <dgm:spPr/>
    </dgm:pt>
    <dgm:pt modelId="{158545DC-E2B5-4378-A674-F01E8984552C}" type="pres">
      <dgm:prSet presAssocID="{319E4BB1-5858-4E2D-A315-A9CF2B7698A5}" presName="ParentSmallAccent" presStyleLbl="fgAcc1" presStyleIdx="0" presStyleCnt="2"/>
      <dgm:spPr/>
    </dgm:pt>
    <dgm:pt modelId="{182BF5A7-8849-4098-8044-E671D5C0F483}" type="pres">
      <dgm:prSet presAssocID="{319E4BB1-5858-4E2D-A315-A9CF2B7698A5}" presName="Parent" presStyleLbl="revTx" presStyleIdx="0" presStyleCnt="6">
        <dgm:presLayoutVars>
          <dgm:chMax/>
          <dgm:chPref val="4"/>
          <dgm:bulletEnabled val="1"/>
        </dgm:presLayoutVars>
      </dgm:prSet>
      <dgm:spPr/>
    </dgm:pt>
    <dgm:pt modelId="{704D72E3-838B-4831-90F2-8767E64595C7}" type="pres">
      <dgm:prSet presAssocID="{319E4BB1-5858-4E2D-A315-A9CF2B7698A5}" presName="childShape" presStyleCnt="0">
        <dgm:presLayoutVars>
          <dgm:chMax val="0"/>
          <dgm:chPref val="0"/>
        </dgm:presLayoutVars>
      </dgm:prSet>
      <dgm:spPr/>
    </dgm:pt>
    <dgm:pt modelId="{FC0F3430-9B26-47E1-A5AC-9490B130F8BB}" type="pres">
      <dgm:prSet presAssocID="{12C65B6D-94E4-400A-B91C-66D75EB1013C}" presName="childComposite" presStyleCnt="0">
        <dgm:presLayoutVars>
          <dgm:chMax val="0"/>
          <dgm:chPref val="0"/>
        </dgm:presLayoutVars>
      </dgm:prSet>
      <dgm:spPr/>
    </dgm:pt>
    <dgm:pt modelId="{16A38D49-DB30-44E5-B5E6-EB0B0E42333D}" type="pres">
      <dgm:prSet presAssocID="{12C65B6D-94E4-400A-B91C-66D75EB1013C}" presName="ChildAccent" presStyleLbl="solidFgAcc1" presStyleIdx="0" presStyleCnt="4"/>
      <dgm:spPr/>
    </dgm:pt>
    <dgm:pt modelId="{BEB6ECFD-F979-4D69-AB6E-C2ADB1D297F7}" type="pres">
      <dgm:prSet presAssocID="{12C65B6D-94E4-400A-B91C-66D75EB1013C}" presName="Child" presStyleLbl="revTx" presStyleIdx="1" presStyleCnt="6">
        <dgm:presLayoutVars>
          <dgm:chMax val="0"/>
          <dgm:chPref val="0"/>
          <dgm:bulletEnabled val="1"/>
        </dgm:presLayoutVars>
      </dgm:prSet>
      <dgm:spPr/>
    </dgm:pt>
    <dgm:pt modelId="{FD220A81-8075-413F-81D9-313006E5C436}" type="pres">
      <dgm:prSet presAssocID="{A9807282-1B7D-4C7B-8DC3-2D07018EC9DA}" presName="childComposite" presStyleCnt="0">
        <dgm:presLayoutVars>
          <dgm:chMax val="0"/>
          <dgm:chPref val="0"/>
        </dgm:presLayoutVars>
      </dgm:prSet>
      <dgm:spPr/>
    </dgm:pt>
    <dgm:pt modelId="{8D160F47-761C-4308-A6DE-D41F005D458A}" type="pres">
      <dgm:prSet presAssocID="{A9807282-1B7D-4C7B-8DC3-2D07018EC9DA}" presName="ChildAccent" presStyleLbl="solidFgAcc1" presStyleIdx="1" presStyleCnt="4"/>
      <dgm:spPr/>
    </dgm:pt>
    <dgm:pt modelId="{EDD41454-7E79-4274-83E6-01C20CFF6FCC}" type="pres">
      <dgm:prSet presAssocID="{A9807282-1B7D-4C7B-8DC3-2D07018EC9DA}" presName="Child" presStyleLbl="revTx" presStyleIdx="2" presStyleCnt="6">
        <dgm:presLayoutVars>
          <dgm:chMax val="0"/>
          <dgm:chPref val="0"/>
          <dgm:bulletEnabled val="1"/>
        </dgm:presLayoutVars>
      </dgm:prSet>
      <dgm:spPr/>
    </dgm:pt>
    <dgm:pt modelId="{26649D6A-DE5B-4EF8-A1B1-07AEC7815F73}" type="pres">
      <dgm:prSet presAssocID="{64B20AD5-E063-405F-BBEE-F5973104985D}" presName="childComposite" presStyleCnt="0">
        <dgm:presLayoutVars>
          <dgm:chMax val="0"/>
          <dgm:chPref val="0"/>
        </dgm:presLayoutVars>
      </dgm:prSet>
      <dgm:spPr/>
    </dgm:pt>
    <dgm:pt modelId="{D90AD2AD-C640-4A0E-9701-EA9056673082}" type="pres">
      <dgm:prSet presAssocID="{64B20AD5-E063-405F-BBEE-F5973104985D}" presName="ChildAccent" presStyleLbl="solidFgAcc1" presStyleIdx="2" presStyleCnt="4"/>
      <dgm:spPr/>
    </dgm:pt>
    <dgm:pt modelId="{FD31E600-341C-4DEF-9E8D-9D73E984E75D}" type="pres">
      <dgm:prSet presAssocID="{64B20AD5-E063-405F-BBEE-F5973104985D}" presName="Child" presStyleLbl="revTx" presStyleIdx="3" presStyleCnt="6">
        <dgm:presLayoutVars>
          <dgm:chMax val="0"/>
          <dgm:chPref val="0"/>
          <dgm:bulletEnabled val="1"/>
        </dgm:presLayoutVars>
      </dgm:prSet>
      <dgm:spPr/>
    </dgm:pt>
    <dgm:pt modelId="{B6BE353F-529E-4A9B-9323-12B8635EE062}" type="pres">
      <dgm:prSet presAssocID="{EBF8655F-C863-49D3-B212-EE723A28C3D6}" presName="root" presStyleCnt="0">
        <dgm:presLayoutVars>
          <dgm:chMax/>
          <dgm:chPref/>
        </dgm:presLayoutVars>
      </dgm:prSet>
      <dgm:spPr/>
    </dgm:pt>
    <dgm:pt modelId="{C9DC8B49-D25D-427B-80F9-07CE3D8FD9E2}" type="pres">
      <dgm:prSet presAssocID="{EBF8655F-C863-49D3-B212-EE723A28C3D6}" presName="rootComposite" presStyleCnt="0">
        <dgm:presLayoutVars/>
      </dgm:prSet>
      <dgm:spPr/>
    </dgm:pt>
    <dgm:pt modelId="{2D8C0A9C-1700-4B27-8B9C-6C179E1119E0}" type="pres">
      <dgm:prSet presAssocID="{EBF8655F-C863-49D3-B212-EE723A28C3D6}" presName="ParentAccent" presStyleLbl="alignNode1" presStyleIdx="1" presStyleCnt="2"/>
      <dgm:spPr/>
    </dgm:pt>
    <dgm:pt modelId="{02120FC9-C836-4509-888E-FDE3EF99BE06}" type="pres">
      <dgm:prSet presAssocID="{EBF8655F-C863-49D3-B212-EE723A28C3D6}" presName="ParentSmallAccent" presStyleLbl="fgAcc1" presStyleIdx="1" presStyleCnt="2"/>
      <dgm:spPr/>
    </dgm:pt>
    <dgm:pt modelId="{6081556F-52EB-494B-8C49-C47BD15C068F}" type="pres">
      <dgm:prSet presAssocID="{EBF8655F-C863-49D3-B212-EE723A28C3D6}" presName="Parent" presStyleLbl="revTx" presStyleIdx="4" presStyleCnt="6">
        <dgm:presLayoutVars>
          <dgm:chMax/>
          <dgm:chPref val="4"/>
          <dgm:bulletEnabled val="1"/>
        </dgm:presLayoutVars>
      </dgm:prSet>
      <dgm:spPr/>
    </dgm:pt>
    <dgm:pt modelId="{8082E84E-E4B9-4D8C-A46E-A4918CAA3F4E}" type="pres">
      <dgm:prSet presAssocID="{EBF8655F-C863-49D3-B212-EE723A28C3D6}" presName="childShape" presStyleCnt="0">
        <dgm:presLayoutVars>
          <dgm:chMax val="0"/>
          <dgm:chPref val="0"/>
        </dgm:presLayoutVars>
      </dgm:prSet>
      <dgm:spPr/>
    </dgm:pt>
    <dgm:pt modelId="{6B8CBBEA-7CDD-4828-81FD-8C29A166B3C2}" type="pres">
      <dgm:prSet presAssocID="{15978C35-69FA-4B68-922A-7712A0B06D36}" presName="childComposite" presStyleCnt="0">
        <dgm:presLayoutVars>
          <dgm:chMax val="0"/>
          <dgm:chPref val="0"/>
        </dgm:presLayoutVars>
      </dgm:prSet>
      <dgm:spPr/>
    </dgm:pt>
    <dgm:pt modelId="{34A523FB-E7EE-44FB-A0B8-2A88B72BC045}" type="pres">
      <dgm:prSet presAssocID="{15978C35-69FA-4B68-922A-7712A0B06D36}" presName="ChildAccent" presStyleLbl="solidFgAcc1" presStyleIdx="3" presStyleCnt="4"/>
      <dgm:spPr/>
    </dgm:pt>
    <dgm:pt modelId="{594DA920-819D-472C-87B2-A6FA50EB1055}" type="pres">
      <dgm:prSet presAssocID="{15978C35-69FA-4B68-922A-7712A0B06D36}" presName="Child" presStyleLbl="revTx" presStyleIdx="5" presStyleCnt="6">
        <dgm:presLayoutVars>
          <dgm:chMax val="0"/>
          <dgm:chPref val="0"/>
          <dgm:bulletEnabled val="1"/>
        </dgm:presLayoutVars>
      </dgm:prSet>
      <dgm:spPr/>
    </dgm:pt>
  </dgm:ptLst>
  <dgm:cxnLst>
    <dgm:cxn modelId="{B3D92310-37EF-4429-A81F-183E43B2E7CF}" srcId="{A3365602-A362-4FC1-8A5D-E151A9CC4B18}" destId="{EBF8655F-C863-49D3-B212-EE723A28C3D6}" srcOrd="1" destOrd="0" parTransId="{2304031D-2A24-472D-8CF5-48B682E7F372}" sibTransId="{800B5D93-ACB8-4121-ADAA-F680FCE9E617}"/>
    <dgm:cxn modelId="{ADCF0F17-8E20-469D-85AA-E026AD881FFA}" srcId="{A3365602-A362-4FC1-8A5D-E151A9CC4B18}" destId="{319E4BB1-5858-4E2D-A315-A9CF2B7698A5}" srcOrd="0" destOrd="0" parTransId="{C2153BE5-6915-4084-8561-F35BF8D54F38}" sibTransId="{606BC626-F450-4314-88BD-22AA087001D8}"/>
    <dgm:cxn modelId="{42D4B95E-2EB2-4103-9B02-D04B2D6E2A27}" type="presOf" srcId="{A3365602-A362-4FC1-8A5D-E151A9CC4B18}" destId="{C7966870-3268-4BE3-B9E0-A3DB5AC69838}" srcOrd="0" destOrd="0" presId="urn:microsoft.com/office/officeart/2008/layout/SquareAccentList"/>
    <dgm:cxn modelId="{23E65345-1E6C-49BA-8C21-823723119AEE}" type="presOf" srcId="{15978C35-69FA-4B68-922A-7712A0B06D36}" destId="{594DA920-819D-472C-87B2-A6FA50EB1055}" srcOrd="0" destOrd="0" presId="urn:microsoft.com/office/officeart/2008/layout/SquareAccentList"/>
    <dgm:cxn modelId="{36EACF48-792C-4EA6-A92B-BAEF296C6F54}" type="presOf" srcId="{12C65B6D-94E4-400A-B91C-66D75EB1013C}" destId="{BEB6ECFD-F979-4D69-AB6E-C2ADB1D297F7}" srcOrd="0" destOrd="0" presId="urn:microsoft.com/office/officeart/2008/layout/SquareAccentList"/>
    <dgm:cxn modelId="{657AB14C-D6A1-4CB1-9029-FFF956668E3A}" srcId="{EBF8655F-C863-49D3-B212-EE723A28C3D6}" destId="{15978C35-69FA-4B68-922A-7712A0B06D36}" srcOrd="0" destOrd="0" parTransId="{88867387-70EF-4BF2-BB38-10B028CCA075}" sibTransId="{8E17F6E1-EB2D-45F6-AA06-814ED3C4EE4C}"/>
    <dgm:cxn modelId="{BAB87E79-9235-431D-851E-2A7A74860BAE}" type="presOf" srcId="{319E4BB1-5858-4E2D-A315-A9CF2B7698A5}" destId="{182BF5A7-8849-4098-8044-E671D5C0F483}" srcOrd="0" destOrd="0" presId="urn:microsoft.com/office/officeart/2008/layout/SquareAccentList"/>
    <dgm:cxn modelId="{F463E782-A97E-4AF4-9D6F-BF2652F1BBF8}" type="presOf" srcId="{A9807282-1B7D-4C7B-8DC3-2D07018EC9DA}" destId="{EDD41454-7E79-4274-83E6-01C20CFF6FCC}" srcOrd="0" destOrd="0" presId="urn:microsoft.com/office/officeart/2008/layout/SquareAccentList"/>
    <dgm:cxn modelId="{00BF038B-AC22-49D1-9153-E7136B3E3CD4}" srcId="{319E4BB1-5858-4E2D-A315-A9CF2B7698A5}" destId="{A9807282-1B7D-4C7B-8DC3-2D07018EC9DA}" srcOrd="1" destOrd="0" parTransId="{CBB9F143-98BD-4761-A0CD-DA89A176F1BF}" sibTransId="{72F8BCCA-6EC0-498E-A632-3F55292D5A35}"/>
    <dgm:cxn modelId="{4825D5A6-44A3-4F37-A561-4AC56E8D667E}" type="presOf" srcId="{EBF8655F-C863-49D3-B212-EE723A28C3D6}" destId="{6081556F-52EB-494B-8C49-C47BD15C068F}" srcOrd="0" destOrd="0" presId="urn:microsoft.com/office/officeart/2008/layout/SquareAccentList"/>
    <dgm:cxn modelId="{7AB7A5CC-5E9A-47CB-A3AD-DF13FF521438}" srcId="{319E4BB1-5858-4E2D-A315-A9CF2B7698A5}" destId="{12C65B6D-94E4-400A-B91C-66D75EB1013C}" srcOrd="0" destOrd="0" parTransId="{97ED5AAC-383F-4554-8778-F105F4A5C8B3}" sibTransId="{04569765-8329-4130-B3BF-8A585BA9DD5A}"/>
    <dgm:cxn modelId="{92D4C1D1-8305-4B9B-BE0E-232B15A1E351}" type="presOf" srcId="{64B20AD5-E063-405F-BBEE-F5973104985D}" destId="{FD31E600-341C-4DEF-9E8D-9D73E984E75D}" srcOrd="0" destOrd="0" presId="urn:microsoft.com/office/officeart/2008/layout/SquareAccentList"/>
    <dgm:cxn modelId="{B218FEF6-0C33-4F55-B581-E72264C752DD}" srcId="{319E4BB1-5858-4E2D-A315-A9CF2B7698A5}" destId="{64B20AD5-E063-405F-BBEE-F5973104985D}" srcOrd="2" destOrd="0" parTransId="{04CFACD3-2C41-43C8-8C7E-75B65CAC848F}" sibTransId="{0D38992E-D74B-4017-A28A-ADCD535C8FAE}"/>
    <dgm:cxn modelId="{08FB5360-FAE3-49B3-8500-ABFEE954166E}" type="presParOf" srcId="{C7966870-3268-4BE3-B9E0-A3DB5AC69838}" destId="{8A81B90E-FCCF-482D-88A2-94D15261BE1A}" srcOrd="0" destOrd="0" presId="urn:microsoft.com/office/officeart/2008/layout/SquareAccentList"/>
    <dgm:cxn modelId="{6CFDAA26-47C5-484C-9847-2F5EA8788A7E}" type="presParOf" srcId="{8A81B90E-FCCF-482D-88A2-94D15261BE1A}" destId="{B593D670-CC8F-48B5-91B2-E55EE0D3F255}" srcOrd="0" destOrd="0" presId="urn:microsoft.com/office/officeart/2008/layout/SquareAccentList"/>
    <dgm:cxn modelId="{A8A044BD-7134-4E7A-AF3B-E549370A44E7}" type="presParOf" srcId="{B593D670-CC8F-48B5-91B2-E55EE0D3F255}" destId="{358BEF84-DEFC-4C54-B807-7A22FE18C47B}" srcOrd="0" destOrd="0" presId="urn:microsoft.com/office/officeart/2008/layout/SquareAccentList"/>
    <dgm:cxn modelId="{A36951EA-D72D-468D-9635-5BBA1E9AC792}" type="presParOf" srcId="{B593D670-CC8F-48B5-91B2-E55EE0D3F255}" destId="{158545DC-E2B5-4378-A674-F01E8984552C}" srcOrd="1" destOrd="0" presId="urn:microsoft.com/office/officeart/2008/layout/SquareAccentList"/>
    <dgm:cxn modelId="{46C6BEB2-E2D1-4FB0-817B-3D719CA96E9D}" type="presParOf" srcId="{B593D670-CC8F-48B5-91B2-E55EE0D3F255}" destId="{182BF5A7-8849-4098-8044-E671D5C0F483}" srcOrd="2" destOrd="0" presId="urn:microsoft.com/office/officeart/2008/layout/SquareAccentList"/>
    <dgm:cxn modelId="{924D5596-1BDE-4387-8321-E58292B02367}" type="presParOf" srcId="{8A81B90E-FCCF-482D-88A2-94D15261BE1A}" destId="{704D72E3-838B-4831-90F2-8767E64595C7}" srcOrd="1" destOrd="0" presId="urn:microsoft.com/office/officeart/2008/layout/SquareAccentList"/>
    <dgm:cxn modelId="{B75147AB-218F-4724-B8CC-603CE45B5E86}" type="presParOf" srcId="{704D72E3-838B-4831-90F2-8767E64595C7}" destId="{FC0F3430-9B26-47E1-A5AC-9490B130F8BB}" srcOrd="0" destOrd="0" presId="urn:microsoft.com/office/officeart/2008/layout/SquareAccentList"/>
    <dgm:cxn modelId="{1FF09B17-6851-431E-8192-855D9B907B0D}" type="presParOf" srcId="{FC0F3430-9B26-47E1-A5AC-9490B130F8BB}" destId="{16A38D49-DB30-44E5-B5E6-EB0B0E42333D}" srcOrd="0" destOrd="0" presId="urn:microsoft.com/office/officeart/2008/layout/SquareAccentList"/>
    <dgm:cxn modelId="{ED41472F-6C9C-4941-BF6F-51669205D403}" type="presParOf" srcId="{FC0F3430-9B26-47E1-A5AC-9490B130F8BB}" destId="{BEB6ECFD-F979-4D69-AB6E-C2ADB1D297F7}" srcOrd="1" destOrd="0" presId="urn:microsoft.com/office/officeart/2008/layout/SquareAccentList"/>
    <dgm:cxn modelId="{BC1812A1-E567-4056-8C3F-6F866868ED44}" type="presParOf" srcId="{704D72E3-838B-4831-90F2-8767E64595C7}" destId="{FD220A81-8075-413F-81D9-313006E5C436}" srcOrd="1" destOrd="0" presId="urn:microsoft.com/office/officeart/2008/layout/SquareAccentList"/>
    <dgm:cxn modelId="{11AB3935-0FD0-4730-87BA-F0650A051218}" type="presParOf" srcId="{FD220A81-8075-413F-81D9-313006E5C436}" destId="{8D160F47-761C-4308-A6DE-D41F005D458A}" srcOrd="0" destOrd="0" presId="urn:microsoft.com/office/officeart/2008/layout/SquareAccentList"/>
    <dgm:cxn modelId="{02EDA360-2F1E-4F84-AC96-BF62A9AB5587}" type="presParOf" srcId="{FD220A81-8075-413F-81D9-313006E5C436}" destId="{EDD41454-7E79-4274-83E6-01C20CFF6FCC}" srcOrd="1" destOrd="0" presId="urn:microsoft.com/office/officeart/2008/layout/SquareAccentList"/>
    <dgm:cxn modelId="{15EAD322-B832-4BEE-A2DA-189EC02849D7}" type="presParOf" srcId="{704D72E3-838B-4831-90F2-8767E64595C7}" destId="{26649D6A-DE5B-4EF8-A1B1-07AEC7815F73}" srcOrd="2" destOrd="0" presId="urn:microsoft.com/office/officeart/2008/layout/SquareAccentList"/>
    <dgm:cxn modelId="{4DA82E09-55A4-4FC6-82D9-1D87FCE6AE47}" type="presParOf" srcId="{26649D6A-DE5B-4EF8-A1B1-07AEC7815F73}" destId="{D90AD2AD-C640-4A0E-9701-EA9056673082}" srcOrd="0" destOrd="0" presId="urn:microsoft.com/office/officeart/2008/layout/SquareAccentList"/>
    <dgm:cxn modelId="{95DFDB08-0362-42F8-A378-8D3EEBE364F5}" type="presParOf" srcId="{26649D6A-DE5B-4EF8-A1B1-07AEC7815F73}" destId="{FD31E600-341C-4DEF-9E8D-9D73E984E75D}" srcOrd="1" destOrd="0" presId="urn:microsoft.com/office/officeart/2008/layout/SquareAccentList"/>
    <dgm:cxn modelId="{394DB06C-0FD8-4C00-B111-395EB81460EB}" type="presParOf" srcId="{C7966870-3268-4BE3-B9E0-A3DB5AC69838}" destId="{B6BE353F-529E-4A9B-9323-12B8635EE062}" srcOrd="1" destOrd="0" presId="urn:microsoft.com/office/officeart/2008/layout/SquareAccentList"/>
    <dgm:cxn modelId="{0ADDB624-4C12-41F1-B8BC-0E93666FF2AA}" type="presParOf" srcId="{B6BE353F-529E-4A9B-9323-12B8635EE062}" destId="{C9DC8B49-D25D-427B-80F9-07CE3D8FD9E2}" srcOrd="0" destOrd="0" presId="urn:microsoft.com/office/officeart/2008/layout/SquareAccentList"/>
    <dgm:cxn modelId="{F907C1E3-59B0-483D-A030-CEFF673D84BD}" type="presParOf" srcId="{C9DC8B49-D25D-427B-80F9-07CE3D8FD9E2}" destId="{2D8C0A9C-1700-4B27-8B9C-6C179E1119E0}" srcOrd="0" destOrd="0" presId="urn:microsoft.com/office/officeart/2008/layout/SquareAccentList"/>
    <dgm:cxn modelId="{2DB9040F-A5AB-4EB7-8CF6-ABFC80388F3F}" type="presParOf" srcId="{C9DC8B49-D25D-427B-80F9-07CE3D8FD9E2}" destId="{02120FC9-C836-4509-888E-FDE3EF99BE06}" srcOrd="1" destOrd="0" presId="urn:microsoft.com/office/officeart/2008/layout/SquareAccentList"/>
    <dgm:cxn modelId="{E521BB5B-C10B-496B-BBD6-9C764AC24370}" type="presParOf" srcId="{C9DC8B49-D25D-427B-80F9-07CE3D8FD9E2}" destId="{6081556F-52EB-494B-8C49-C47BD15C068F}" srcOrd="2" destOrd="0" presId="urn:microsoft.com/office/officeart/2008/layout/SquareAccentList"/>
    <dgm:cxn modelId="{7EA428B0-29B0-4398-AAE5-1FF6B2AC4F1A}" type="presParOf" srcId="{B6BE353F-529E-4A9B-9323-12B8635EE062}" destId="{8082E84E-E4B9-4D8C-A46E-A4918CAA3F4E}" srcOrd="1" destOrd="0" presId="urn:microsoft.com/office/officeart/2008/layout/SquareAccentList"/>
    <dgm:cxn modelId="{04983288-ED39-43EA-8096-DA478E5A766F}" type="presParOf" srcId="{8082E84E-E4B9-4D8C-A46E-A4918CAA3F4E}" destId="{6B8CBBEA-7CDD-4828-81FD-8C29A166B3C2}" srcOrd="0" destOrd="0" presId="urn:microsoft.com/office/officeart/2008/layout/SquareAccentList"/>
    <dgm:cxn modelId="{D3605A0C-7414-4622-A063-0A93B6DC431A}" type="presParOf" srcId="{6B8CBBEA-7CDD-4828-81FD-8C29A166B3C2}" destId="{34A523FB-E7EE-44FB-A0B8-2A88B72BC045}" srcOrd="0" destOrd="0" presId="urn:microsoft.com/office/officeart/2008/layout/SquareAccentList"/>
    <dgm:cxn modelId="{FB42E364-8C42-4842-8F6E-67CC64305367}" type="presParOf" srcId="{6B8CBBEA-7CDD-4828-81FD-8C29A166B3C2}" destId="{594DA920-819D-472C-87B2-A6FA50EB1055}" srcOrd="1" destOrd="0" presId="urn:microsoft.com/office/officeart/2008/layout/SquareAccentList"/>
  </dgm:cxnLst>
  <dgm:bg/>
  <dgm:whole/>
  <dgm:extLst>
    <a:ext uri="http://schemas.microsoft.com/office/drawing/2008/diagram">
      <dsp:dataModelExt xmlns:dsp="http://schemas.microsoft.com/office/drawing/2008/diagram" relId="rId40" minVer="http://schemas.openxmlformats.org/drawingml/2006/diagram"/>
    </a:ext>
  </dgm:extLst>
</dgm:dataModel>
</file>

<file path=xl/diagrams/data25.xml><?xml version="1.0" encoding="utf-8"?>
<dgm:dataModel xmlns:dgm="http://schemas.openxmlformats.org/drawingml/2006/diagram" xmlns:a="http://schemas.openxmlformats.org/drawingml/2006/main">
  <dgm:ptLst>
    <dgm:pt modelId="{1829C9A7-C4C0-4632-A335-E4A61EE99D35}" type="doc">
      <dgm:prSet loTypeId="urn:microsoft.com/office/officeart/2005/8/layout/vList3" loCatId="picture" qsTypeId="urn:microsoft.com/office/officeart/2005/8/quickstyle/simple1" qsCatId="simple" csTypeId="urn:microsoft.com/office/officeart/2005/8/colors/accent6_2" csCatId="accent6" phldr="1"/>
      <dgm:spPr/>
    </dgm:pt>
    <dgm:pt modelId="{4843DB47-FA78-42DD-903E-BF3BC1EEC872}">
      <dgm:prSet phldrT="[Texto]"/>
      <dgm:spPr/>
      <dgm:t>
        <a:bodyPr anchor="ctr"/>
        <a:lstStyle/>
        <a:p>
          <a:pPr algn="r"/>
          <a:r>
            <a:rPr lang="pt-BR">
              <a:solidFill>
                <a:sysClr val="windowText" lastClr="000000"/>
              </a:solidFill>
            </a:rPr>
            <a:t>Ensaio com Partículas</a:t>
          </a:r>
        </a:p>
      </dgm:t>
    </dgm:pt>
    <dgm:pt modelId="{1D0C578E-B10C-471A-B3F9-301456C4AD1E}" type="parTrans" cxnId="{C81E977C-B7C4-4849-BF0D-2B77A849332E}">
      <dgm:prSet/>
      <dgm:spPr/>
      <dgm:t>
        <a:bodyPr/>
        <a:lstStyle/>
        <a:p>
          <a:endParaRPr lang="pt-BR"/>
        </a:p>
      </dgm:t>
    </dgm:pt>
    <dgm:pt modelId="{24C2491C-C926-412D-849E-3762FF91F2E8}" type="sibTrans" cxnId="{C81E977C-B7C4-4849-BF0D-2B77A849332E}">
      <dgm:prSet/>
      <dgm:spPr/>
      <dgm:t>
        <a:bodyPr/>
        <a:lstStyle/>
        <a:p>
          <a:endParaRPr lang="pt-BR"/>
        </a:p>
      </dgm:t>
    </dgm:pt>
    <dgm:pt modelId="{F76EC7A4-9920-41F6-B3F9-A409191DBC9E}" type="pres">
      <dgm:prSet presAssocID="{1829C9A7-C4C0-4632-A335-E4A61EE99D35}" presName="linearFlow" presStyleCnt="0">
        <dgm:presLayoutVars>
          <dgm:dir/>
          <dgm:resizeHandles val="exact"/>
        </dgm:presLayoutVars>
      </dgm:prSet>
      <dgm:spPr/>
    </dgm:pt>
    <dgm:pt modelId="{6008C388-B305-4580-97C6-7A56D0E2D6F8}" type="pres">
      <dgm:prSet presAssocID="{4843DB47-FA78-42DD-903E-BF3BC1EEC872}" presName="composite" presStyleCnt="0"/>
      <dgm:spPr/>
    </dgm:pt>
    <dgm:pt modelId="{FB4AE92D-7D5A-4240-82C9-8F92276BD009}" type="pres">
      <dgm:prSet presAssocID="{4843DB47-FA78-42DD-903E-BF3BC1EEC872}" presName="imgShp" presStyleLbl="fgImgPlace1" presStyleIdx="0" presStyleCnt="1" custLinFactNeighborX="-38715" custLinFactNeighborY="1110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8000" b="-38000"/>
          </a:stretch>
        </a:blipFill>
      </dgm:spPr>
    </dgm:pt>
    <dgm:pt modelId="{A724BB84-9FBC-4ED0-882D-6D86BE5B73B2}" type="pres">
      <dgm:prSet presAssocID="{4843DB47-FA78-42DD-903E-BF3BC1EEC872}" presName="txShp" presStyleLbl="node1" presStyleIdx="0" presStyleCnt="1" custScaleX="150376" custLinFactNeighborX="90707" custLinFactNeighborY="941">
        <dgm:presLayoutVars>
          <dgm:bulletEnabled val="1"/>
        </dgm:presLayoutVars>
      </dgm:prSet>
      <dgm:spPr/>
    </dgm:pt>
  </dgm:ptLst>
  <dgm:cxnLst>
    <dgm:cxn modelId="{B0FC2745-0DE1-44BB-B040-1FE7310A9FBF}" type="presOf" srcId="{1829C9A7-C4C0-4632-A335-E4A61EE99D35}" destId="{F76EC7A4-9920-41F6-B3F9-A409191DBC9E}" srcOrd="0" destOrd="0" presId="urn:microsoft.com/office/officeart/2005/8/layout/vList3"/>
    <dgm:cxn modelId="{C81E977C-B7C4-4849-BF0D-2B77A849332E}" srcId="{1829C9A7-C4C0-4632-A335-E4A61EE99D35}" destId="{4843DB47-FA78-42DD-903E-BF3BC1EEC872}" srcOrd="0" destOrd="0" parTransId="{1D0C578E-B10C-471A-B3F9-301456C4AD1E}" sibTransId="{24C2491C-C926-412D-849E-3762FF91F2E8}"/>
    <dgm:cxn modelId="{2C5A7CFE-230E-4F3F-B500-88D10487C0EE}" type="presOf" srcId="{4843DB47-FA78-42DD-903E-BF3BC1EEC872}" destId="{A724BB84-9FBC-4ED0-882D-6D86BE5B73B2}" srcOrd="0" destOrd="0" presId="urn:microsoft.com/office/officeart/2005/8/layout/vList3"/>
    <dgm:cxn modelId="{2CD6E0E4-B398-47ED-8035-8E522E987D20}" type="presParOf" srcId="{F76EC7A4-9920-41F6-B3F9-A409191DBC9E}" destId="{6008C388-B305-4580-97C6-7A56D0E2D6F8}" srcOrd="0" destOrd="0" presId="urn:microsoft.com/office/officeart/2005/8/layout/vList3"/>
    <dgm:cxn modelId="{AE7F23A6-EBAE-413A-8B6B-82A4133E0F27}" type="presParOf" srcId="{6008C388-B305-4580-97C6-7A56D0E2D6F8}" destId="{FB4AE92D-7D5A-4240-82C9-8F92276BD009}" srcOrd="0" destOrd="0" presId="urn:microsoft.com/office/officeart/2005/8/layout/vList3"/>
    <dgm:cxn modelId="{80B49804-7625-4492-B91D-D10E9239E63E}" type="presParOf" srcId="{6008C388-B305-4580-97C6-7A56D0E2D6F8}" destId="{A724BB84-9FBC-4ED0-882D-6D86BE5B73B2}" srcOrd="1" destOrd="0" presId="urn:microsoft.com/office/officeart/2005/8/layout/vList3"/>
  </dgm:cxnLst>
  <dgm:bg/>
  <dgm:whole/>
  <dgm:extLst>
    <a:ext uri="http://schemas.microsoft.com/office/drawing/2008/diagram">
      <dsp:dataModelExt xmlns:dsp="http://schemas.microsoft.com/office/drawing/2008/diagram" relId="rId45" minVer="http://schemas.openxmlformats.org/drawingml/2006/diagram"/>
    </a:ext>
  </dgm:extLst>
</dgm:dataModel>
</file>

<file path=xl/diagrams/data26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𝑸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𝟎𝟎𝟐𝟗</m:t>
                    </m:r>
                    <m:d>
                      <m:d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ad>
                          <m:radPr>
                            <m:degHide m:val="on"/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∆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𝒉</m:t>
                            </m:r>
                          </m:e>
                        </m:rad>
                      </m:e>
                    </m:d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𝟎𝟎𝟐𝟔</m:t>
                    </m:r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𝑸=𝟎,𝟎𝟎𝟐𝟗(√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∆𝒉)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−𝟎,𝟎𝟎𝟐𝟔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𝑸</m:t>
                        </m:r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𝑨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𝒆𝒏𝒕𝒓𝒂𝒅𝒂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𝒅𝒆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𝒂𝒓</m:t>
                            </m:r>
                          </m:sub>
                        </m:sSub>
                      </m:den>
                    </m:f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≡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sub>
                    </m:sSub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𝒖_𝟏=𝑸/𝑨_(𝒆𝒏𝒕𝒓𝒂𝒅𝒂 𝒅𝒆 𝒂𝒓)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≡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𝒖_𝟐</a:t>
              </a:r>
              <a:endParaRPr lang="pt-BR" sz="2400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X="127672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10933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X="119281" custScaleY="254928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50" minVer="http://schemas.openxmlformats.org/drawingml/2006/diagram"/>
    </a:ext>
  </dgm:extLst>
</dgm:dataModel>
</file>

<file path=xl/diagrams/data27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accent2_3" csCatId="accent2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330967F-FF3E-42EF-8973-EFDDB1BF5E42}">
          <dgm:prSet phldrT="[Texto]" custT="1"/>
          <dgm:spPr/>
          <dgm:t>
            <a:bodyPr/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∆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𝑷</m:t>
                      </m:r>
                    </m:e>
                    <m: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𝒍𝒆𝒊𝒕𝒐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𝒄𝒐𝒎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𝒑𝒂𝒓𝒕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í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𝒄𝒖𝒍𝒂𝒔</m:t>
                      </m:r>
                    </m:sub>
                  </m:sSub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𝝆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á</m:t>
                          </m:r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𝒈𝒖𝒂</m:t>
                          </m:r>
                        </m:sub>
                      </m:s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−</m:t>
                      </m:r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𝝆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𝒂𝒓</m:t>
                          </m:r>
                        </m:sub>
                      </m:sSub>
                    </m:e>
                  </m:d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.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𝒈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.∆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𝑯</m:t>
                  </m:r>
                </m:oMath>
              </a14:m>
              <a:r>
                <a:rPr lang="pt-BR" sz="2400" b="1"/>
                <a:t> </a:t>
              </a:r>
            </a:p>
          </dgm:t>
        </dgm:pt>
      </mc:Choice>
      <mc:Fallback xmlns="">
        <dgm:pt modelId="{A330967F-FF3E-42EF-8973-EFDDB1BF5E42}">
          <dgm:prSet phldrT="[Texto]" custT="1"/>
          <dgm:spPr/>
          <dgm:t>
            <a:bodyPr/>
            <a:lstStyle/>
            <a:p>
              <a:pPr algn="ctr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𝒍𝒆𝒊𝒕𝒐 𝒄𝒐𝒎 𝒑𝒂𝒓𝒕í𝒄𝒖𝒍𝒂𝒔)=(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á𝒈𝒖𝒂−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.𝒈.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∆𝑯</a:t>
              </a:r>
              <a:r>
                <a:rPr lang="pt-BR" sz="2400" b="1"/>
                <a:t> </a:t>
              </a:r>
            </a:p>
          </dgm:t>
        </dgm:pt>
      </mc:Fallback>
    </mc:AlternateConten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1812712D-1F62-448A-92B5-7D766A7F1AE3}">
          <dgm:prSet phldrT="[Texto]" custT="1"/>
          <dgm:spPr/>
          <dgm:t>
            <a:bodyPr/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𝒓𝒆𝒂𝒍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𝒍𝒆𝒊𝒕𝒐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𝒄𝒐𝒎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í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𝒄𝒖𝒍𝒂𝒔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 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𝒃𝒓𝒂𝒏𝒄𝒐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𝒖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𝒋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𝒎𝒊𝒏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2400" b="1">
                            <a:latin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pt-BR" sz="2400" b="1"/>
            </a:p>
          </dgm:t>
        </dgm:pt>
      </mc:Choice>
      <mc:Fallback xmlns="">
        <dgm:pt modelId="{1812712D-1F62-448A-92B5-7D766A7F1AE3}">
          <dgm:prSet phldrT="[Texto]" custT="1"/>
          <dgm:spPr/>
          <dgm:t>
            <a:bodyPr/>
            <a:lstStyle/>
            <a:p>
              <a:pPr algn="l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∆𝑷〗_𝒓𝒆𝒂𝒍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𝒍𝒆𝒊𝒕𝒐 𝒄𝒐𝒎 𝒑𝒂𝒓𝒕í𝒄𝒖𝒍𝒂𝒔)− 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∆𝑷〗_(𝒃𝒓𝒂𝒏𝒄𝒐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𝒖_(𝒋.𝒎𝒊𝒏.) </a:t>
              </a:r>
              <a:r>
                <a:rPr lang="pt-BR" sz="2400" b="1" i="0">
                  <a:latin typeface="Cambria Math" panose="02040503050406030204" pitchFamily="18" charset="0"/>
                </a:rPr>
                <a:t>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)</a:t>
              </a:r>
              <a:endParaRPr lang="pt-BR" sz="2400" b="1"/>
            </a:p>
          </dgm:t>
        </dgm:pt>
      </mc:Fallback>
    </mc:AlternateContent>
    <dgm:pt modelId="{575180B4-00D6-47B3-858B-453C7E079B54}" type="parTrans" cxnId="{09227341-D24A-47FE-AF44-FFF351F857DA}">
      <dgm:prSet/>
      <dgm:spPr/>
      <dgm:t>
        <a:bodyPr/>
        <a:lstStyle/>
        <a:p>
          <a:endParaRPr lang="pt-BR"/>
        </a:p>
      </dgm:t>
    </dgm:pt>
    <dgm:pt modelId="{A7860ACE-B276-426B-BB3D-80674FCF9B75}" type="sibTrans" cxnId="{09227341-D24A-47FE-AF44-FFF351F857DA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2"/>
      <dgm:spPr/>
    </dgm:pt>
    <dgm:pt modelId="{60926C99-F1BE-494E-950A-416A4600B42F}" type="pres">
      <dgm:prSet presAssocID="{A330967F-FF3E-42EF-8973-EFDDB1BF5E42}" presName="parentText" presStyleLbl="node1" presStyleIdx="0" presStyleCnt="2" custScaleX="111329" custScaleY="185723" custLinFactNeighborX="14793" custLinFactNeighborY="-74461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2" custLinFactNeighborX="280" custLinFactNeighborY="-5423">
        <dgm:presLayoutVars>
          <dgm:bulletEnabled val="1"/>
        </dgm:presLayoutVars>
      </dgm:prSet>
      <dgm:spPr/>
    </dgm:pt>
    <dgm:pt modelId="{80939961-36F3-4C74-AA1B-373D7CD3F491}" type="pres">
      <dgm:prSet presAssocID="{BBEBECAB-E87A-4BB1-A397-FE2D0F658C48}" presName="spaceBetweenRectangles" presStyleCnt="0"/>
      <dgm:spPr/>
    </dgm:pt>
    <dgm:pt modelId="{E3F74C5D-5A56-45FB-B9AD-3136D4820E7A}" type="pres">
      <dgm:prSet presAssocID="{1812712D-1F62-448A-92B5-7D766A7F1AE3}" presName="parentLin" presStyleCnt="0"/>
      <dgm:spPr/>
    </dgm:pt>
    <dgm:pt modelId="{15831DF5-5F00-461C-AAD6-119591B8C2B0}" type="pres">
      <dgm:prSet presAssocID="{1812712D-1F62-448A-92B5-7D766A7F1AE3}" presName="parentLeftMargin" presStyleLbl="node1" presStyleIdx="0" presStyleCnt="2" custScaleX="111329" custScaleY="185723" custLinFactNeighborX="14793" custLinFactNeighborY="-74461"/>
      <dgm:spPr/>
    </dgm:pt>
    <dgm:pt modelId="{977B3F83-9C0C-46E7-949E-5BE4D0D559A8}" type="pres">
      <dgm:prSet presAssocID="{1812712D-1F62-448A-92B5-7D766A7F1AE3}" presName="parentText" presStyleLbl="node1" presStyleIdx="1" presStyleCnt="2" custScaleX="119513" custScaleY="272664" custLinFactNeighborX="-36938" custLinFactNeighborY="17582">
        <dgm:presLayoutVars>
          <dgm:chMax val="0"/>
          <dgm:bulletEnabled val="1"/>
        </dgm:presLayoutVars>
      </dgm:prSet>
      <dgm:spPr/>
    </dgm:pt>
    <dgm:pt modelId="{AFC1565F-0F1A-45C9-A410-5F181F1CAB93}" type="pres">
      <dgm:prSet presAssocID="{1812712D-1F62-448A-92B5-7D766A7F1AE3}" presName="negativeSpace" presStyleCnt="0"/>
      <dgm:spPr/>
    </dgm:pt>
    <dgm:pt modelId="{F5F948EA-7F46-44CF-9781-2DF65E2FE9A2}" type="pres">
      <dgm:prSet presAssocID="{1812712D-1F62-448A-92B5-7D766A7F1AE3}" presName="childText" presStyleLbl="conFgAcc1" presStyleIdx="1" presStyleCnt="2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09227341-D24A-47FE-AF44-FFF351F857DA}" srcId="{5168D719-454B-4D85-9741-F63FD49A2CF5}" destId="{1812712D-1F62-448A-92B5-7D766A7F1AE3}" srcOrd="1" destOrd="0" parTransId="{575180B4-00D6-47B3-858B-453C7E079B54}" sibTransId="{A7860ACE-B276-426B-BB3D-80674FCF9B75}"/>
    <dgm:cxn modelId="{228093A4-C6C4-4A21-8C2D-525B301FA472}" type="presOf" srcId="{1812712D-1F62-448A-92B5-7D766A7F1AE3}" destId="{15831DF5-5F00-461C-AAD6-119591B8C2B0}" srcOrd="0" destOrd="0" presId="urn:microsoft.com/office/officeart/2005/8/layout/list1"/>
    <dgm:cxn modelId="{88884FC5-3F0B-4FF3-A183-82208FE8C438}" type="presOf" srcId="{1812712D-1F62-448A-92B5-7D766A7F1AE3}" destId="{977B3F83-9C0C-46E7-949E-5BE4D0D559A8}" srcOrd="1" destOrd="0" presId="urn:microsoft.com/office/officeart/2005/8/layout/list1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E89A70F9-D0D1-4FB5-886F-0965403C39F9}" type="presParOf" srcId="{7391AC0C-D78E-431B-8CBE-CD21A1316DD3}" destId="{80939961-36F3-4C74-AA1B-373D7CD3F491}" srcOrd="3" destOrd="0" presId="urn:microsoft.com/office/officeart/2005/8/layout/list1"/>
    <dgm:cxn modelId="{44AA0A06-288D-4F07-86D1-F9BF21DB7E8A}" type="presParOf" srcId="{7391AC0C-D78E-431B-8CBE-CD21A1316DD3}" destId="{E3F74C5D-5A56-45FB-B9AD-3136D4820E7A}" srcOrd="4" destOrd="0" presId="urn:microsoft.com/office/officeart/2005/8/layout/list1"/>
    <dgm:cxn modelId="{64348016-216E-43D9-8546-0DC9F844E374}" type="presParOf" srcId="{E3F74C5D-5A56-45FB-B9AD-3136D4820E7A}" destId="{15831DF5-5F00-461C-AAD6-119591B8C2B0}" srcOrd="0" destOrd="0" presId="urn:microsoft.com/office/officeart/2005/8/layout/list1"/>
    <dgm:cxn modelId="{B2850BE9-0383-48AA-942C-C4964DF056A0}" type="presParOf" srcId="{E3F74C5D-5A56-45FB-B9AD-3136D4820E7A}" destId="{977B3F83-9C0C-46E7-949E-5BE4D0D559A8}" srcOrd="1" destOrd="0" presId="urn:microsoft.com/office/officeart/2005/8/layout/list1"/>
    <dgm:cxn modelId="{5D6B7238-905F-470C-9022-EE97DB8CB2EE}" type="presParOf" srcId="{7391AC0C-D78E-431B-8CBE-CD21A1316DD3}" destId="{AFC1565F-0F1A-45C9-A410-5F181F1CAB93}" srcOrd="5" destOrd="0" presId="urn:microsoft.com/office/officeart/2005/8/layout/list1"/>
    <dgm:cxn modelId="{62CEF1D6-3037-431C-86D3-41A5B36948E3}" type="presParOf" srcId="{7391AC0C-D78E-431B-8CBE-CD21A1316DD3}" destId="{F5F948EA-7F46-44CF-9781-2DF65E2FE9A2}" srcOrd="6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55" minVer="http://schemas.openxmlformats.org/drawingml/2006/diagram"/>
    </a:ext>
  </dgm:extLst>
</dgm:dataModel>
</file>

<file path=xl/diagrams/data28.xml><?xml version="1.0" encoding="utf-8"?>
<dgm:dataModel xmlns:dgm="http://schemas.openxmlformats.org/drawingml/2006/diagram" xmlns:a="http://schemas.openxmlformats.org/drawingml/2006/main">
  <dgm:ptLst>
    <dgm:pt modelId="{53B59F6B-E91A-4BC9-8F56-1BB83FE31720}" type="doc">
      <dgm:prSet loTypeId="urn:microsoft.com/office/officeart/2005/8/layout/list1" loCatId="list" qsTypeId="urn:microsoft.com/office/officeart/2005/8/quickstyle/simple1" qsCatId="simple" csTypeId="urn:microsoft.com/office/officeart/2005/8/colors/accent3_2" csCatId="accent3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FA2CD44D-4F52-45A7-A59D-58153FB5461A}">
          <dgm:prSet phldrT="[Texto]" custT="1"/>
          <dgm:spPr/>
          <dgm:t>
            <a:bodyPr/>
            <a:lstStyle/>
            <a:p>
              <a:pPr algn="ctr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𝒋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𝒎𝒊𝒏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0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𝟎𝟒𝟗𝟒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f>
                              <m:f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𝒈</m:t>
                                </m:r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.</m:t>
                                </m:r>
                                <m:d>
                                  <m:d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𝝆</m:t>
                                        </m:r>
                                      </m:e>
                                      <m:sub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𝒓𝒆𝒂𝒍</m:t>
                                        </m:r>
                                      </m:sub>
                                    </m:s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𝝆</m:t>
                                        </m:r>
                                      </m:e>
                                      <m:sub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𝒂𝒓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.</m:t>
                                </m:r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𝑫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𝒔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  <m:r>
                      <a:rPr lang="pt-BR" sz="20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𝟖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𝟔𝟏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𝒙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sSup>
                          <m:sSup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</m:t>
                            </m:r>
                          </m:e>
                          <m:sup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𝟒</m:t>
                            </m:r>
                          </m:sup>
                        </m:sSup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f>
                          <m:f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𝒈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d>
                              <m:d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𝒓𝒆𝒂𝒍</m:t>
                                    </m:r>
                                  </m:sub>
                                </m:s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sSub>
                              <m:sSub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𝑫</m:t>
                                </m:r>
                              </m:e>
                              <m: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𝒔</m:t>
                                </m:r>
                              </m:sub>
                            </m:sSub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²</m:t>
                            </m:r>
                          </m:num>
                          <m:den>
                            <m:sSub>
                              <m:sSub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𝝁</m:t>
                                </m:r>
                              </m:e>
                              <m: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den>
                        </m:f>
                      </m:e>
                    </m:d>
                  </m:oMath>
                </m:oMathPara>
              </a14:m>
              <a:endParaRPr lang="pt-BR" sz="2000"/>
            </a:p>
          </dgm:t>
        </dgm:pt>
      </mc:Choice>
      <mc:Fallback xmlns="">
        <dgm:pt modelId="{FA2CD44D-4F52-45A7-A59D-58153FB5461A}">
          <dgm:prSet phldrT="[Texto]" custT="1"/>
          <dgm:spPr/>
          <dgm:t>
            <a:bodyPr/>
            <a:lstStyle/>
            <a:p>
              <a:pPr algn="ctr"/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𝒖_(𝒋.𝒎𝒊𝒏.)=(𝟎,𝟎𝟒𝟗𝟒.(𝒈.(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𝝆_𝒓𝒆𝒂𝒍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).𝑫_𝒔)/𝝆_𝒂𝒓 )^(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𝟏/𝟐)+(𝟖,𝟔𝟏𝒙𝟏𝟎^(−𝟒).(𝒈.(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𝝆_𝒓𝒆𝒂𝒍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).𝑫_𝒔 ²)/𝝁_𝒂𝒓 )</a:t>
              </a:r>
              <a:endParaRPr lang="pt-BR" sz="2000"/>
            </a:p>
          </dgm:t>
        </dgm:pt>
      </mc:Fallback>
    </mc:AlternateContent>
    <dgm:pt modelId="{C0C0B969-2D75-427E-B255-7F22A678804B}" type="parTrans" cxnId="{41CF9A15-5C79-4CA7-9654-3D86B13458C8}">
      <dgm:prSet/>
      <dgm:spPr/>
      <dgm:t>
        <a:bodyPr/>
        <a:lstStyle/>
        <a:p>
          <a:endParaRPr lang="pt-BR"/>
        </a:p>
      </dgm:t>
    </dgm:pt>
    <dgm:pt modelId="{4D3681C2-45E7-4E68-B68C-B34888064504}" type="sibTrans" cxnId="{41CF9A15-5C79-4CA7-9654-3D86B13458C8}">
      <dgm:prSet/>
      <dgm:spPr/>
      <dgm:t>
        <a:bodyPr/>
        <a:lstStyle/>
        <a:p>
          <a:endParaRPr lang="pt-BR"/>
        </a:p>
      </dgm:t>
    </dgm:pt>
    <dgm:pt modelId="{DD86FDDA-AA3C-4B14-B25A-0A8884012777}" type="pres">
      <dgm:prSet presAssocID="{53B59F6B-E91A-4BC9-8F56-1BB83FE31720}" presName="linear" presStyleCnt="0">
        <dgm:presLayoutVars>
          <dgm:dir/>
          <dgm:animLvl val="lvl"/>
          <dgm:resizeHandles val="exact"/>
        </dgm:presLayoutVars>
      </dgm:prSet>
      <dgm:spPr/>
    </dgm:pt>
    <dgm:pt modelId="{94E87984-83A0-486A-A1E5-0DA197FA33D5}" type="pres">
      <dgm:prSet presAssocID="{FA2CD44D-4F52-45A7-A59D-58153FB5461A}" presName="parentLin" presStyleCnt="0"/>
      <dgm:spPr/>
    </dgm:pt>
    <dgm:pt modelId="{6025A72D-DF44-4822-BC77-5A56C32B28A8}" type="pres">
      <dgm:prSet presAssocID="{FA2CD44D-4F52-45A7-A59D-58153FB5461A}" presName="parentLeftMargin" presStyleLbl="node1" presStyleIdx="0" presStyleCnt="1"/>
      <dgm:spPr/>
    </dgm:pt>
    <dgm:pt modelId="{75FC3EC9-15A1-4BE9-8D33-603367E0D5E1}" type="pres">
      <dgm:prSet presAssocID="{FA2CD44D-4F52-45A7-A59D-58153FB5461A}" presName="parentText" presStyleLbl="node1" presStyleIdx="0" presStyleCnt="1" custScaleX="150191" custScaleY="141902" custLinFactNeighborX="-66635" custLinFactNeighborY="3396">
        <dgm:presLayoutVars>
          <dgm:chMax val="0"/>
          <dgm:bulletEnabled val="1"/>
        </dgm:presLayoutVars>
      </dgm:prSet>
      <dgm:spPr/>
    </dgm:pt>
    <dgm:pt modelId="{F2CC0F45-AF12-4C54-B9E8-5B9C968ECB0F}" type="pres">
      <dgm:prSet presAssocID="{FA2CD44D-4F52-45A7-A59D-58153FB5461A}" presName="negativeSpace" presStyleCnt="0"/>
      <dgm:spPr/>
    </dgm:pt>
    <dgm:pt modelId="{058CEE33-BDBD-4BCC-8991-693780FDCA0A}" type="pres">
      <dgm:prSet presAssocID="{FA2CD44D-4F52-45A7-A59D-58153FB5461A}" presName="childText" presStyleLbl="conFgAcc1" presStyleIdx="0" presStyleCnt="1" custLinFactY="71200" custLinFactNeighborX="-775" custLinFactNeighborY="100000">
        <dgm:presLayoutVars>
          <dgm:bulletEnabled val="1"/>
        </dgm:presLayoutVars>
      </dgm:prSet>
      <dgm:spPr/>
    </dgm:pt>
  </dgm:ptLst>
  <dgm:cxnLst>
    <dgm:cxn modelId="{41CF9A15-5C79-4CA7-9654-3D86B13458C8}" srcId="{53B59F6B-E91A-4BC9-8F56-1BB83FE31720}" destId="{FA2CD44D-4F52-45A7-A59D-58153FB5461A}" srcOrd="0" destOrd="0" parTransId="{C0C0B969-2D75-427E-B255-7F22A678804B}" sibTransId="{4D3681C2-45E7-4E68-B68C-B34888064504}"/>
    <dgm:cxn modelId="{533D904A-BBB5-4AEE-96D3-9941697E8F3F}" type="presOf" srcId="{FA2CD44D-4F52-45A7-A59D-58153FB5461A}" destId="{6025A72D-DF44-4822-BC77-5A56C32B28A8}" srcOrd="0" destOrd="0" presId="urn:microsoft.com/office/officeart/2005/8/layout/list1"/>
    <dgm:cxn modelId="{4584C8DD-ADF2-4FCB-90F0-F0ABC6324CFE}" type="presOf" srcId="{53B59F6B-E91A-4BC9-8F56-1BB83FE31720}" destId="{DD86FDDA-AA3C-4B14-B25A-0A8884012777}" srcOrd="0" destOrd="0" presId="urn:microsoft.com/office/officeart/2005/8/layout/list1"/>
    <dgm:cxn modelId="{320182E1-67F5-45C8-8A24-32BBB9638CA8}" type="presOf" srcId="{FA2CD44D-4F52-45A7-A59D-58153FB5461A}" destId="{75FC3EC9-15A1-4BE9-8D33-603367E0D5E1}" srcOrd="1" destOrd="0" presId="urn:microsoft.com/office/officeart/2005/8/layout/list1"/>
    <dgm:cxn modelId="{5EC4821C-58CA-47DC-B706-555D3DAE3267}" type="presParOf" srcId="{DD86FDDA-AA3C-4B14-B25A-0A8884012777}" destId="{94E87984-83A0-486A-A1E5-0DA197FA33D5}" srcOrd="0" destOrd="0" presId="urn:microsoft.com/office/officeart/2005/8/layout/list1"/>
    <dgm:cxn modelId="{D083B1EC-E6DF-430F-8B1C-29F11F203E6F}" type="presParOf" srcId="{94E87984-83A0-486A-A1E5-0DA197FA33D5}" destId="{6025A72D-DF44-4822-BC77-5A56C32B28A8}" srcOrd="0" destOrd="0" presId="urn:microsoft.com/office/officeart/2005/8/layout/list1"/>
    <dgm:cxn modelId="{64ED9597-0D29-448C-9993-225933BE0589}" type="presParOf" srcId="{94E87984-83A0-486A-A1E5-0DA197FA33D5}" destId="{75FC3EC9-15A1-4BE9-8D33-603367E0D5E1}" srcOrd="1" destOrd="0" presId="urn:microsoft.com/office/officeart/2005/8/layout/list1"/>
    <dgm:cxn modelId="{B1D89F52-A1D5-43E2-9379-7C7189974D85}" type="presParOf" srcId="{DD86FDDA-AA3C-4B14-B25A-0A8884012777}" destId="{F2CC0F45-AF12-4C54-B9E8-5B9C968ECB0F}" srcOrd="1" destOrd="0" presId="urn:microsoft.com/office/officeart/2005/8/layout/list1"/>
    <dgm:cxn modelId="{7797E40F-8AAF-4766-A9F7-5030D3483F47}" type="presParOf" srcId="{DD86FDDA-AA3C-4B14-B25A-0A8884012777}" destId="{058CEE33-BDBD-4BCC-8991-693780FDCA0A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0" minVer="http://schemas.openxmlformats.org/drawingml/2006/diagram"/>
    </a:ext>
  </dgm:extLst>
</dgm:dataModel>
</file>

<file path=xl/diagrams/data29.xml><?xml version="1.0" encoding="utf-8"?>
<dgm:dataModel xmlns:dgm="http://schemas.openxmlformats.org/drawingml/2006/diagram" xmlns:a="http://schemas.openxmlformats.org/drawingml/2006/main">
  <dgm:ptLst>
    <dgm:pt modelId="{E4730285-D367-4DBD-9F72-4140E12A710B}" type="doc">
      <dgm:prSet loTypeId="urn:microsoft.com/office/officeart/2005/8/layout/gear1" loCatId="cycle" qsTypeId="urn:microsoft.com/office/officeart/2005/8/quickstyle/simple1" qsCatId="simple" csTypeId="urn:microsoft.com/office/officeart/2005/8/colors/colorful4" csCatId="colorful" phldr="1"/>
      <dgm:spPr/>
    </dgm:pt>
    <dgm:pt modelId="{685EB573-F901-43FC-9347-53535436190A}">
      <dgm:prSet phldrT="[Texto]"/>
      <dgm:spPr/>
      <dgm:t>
        <a:bodyPr/>
        <a:lstStyle/>
        <a:p>
          <a:r>
            <a:rPr lang="pt-BR"/>
            <a:t>Dados iniciais</a:t>
          </a:r>
        </a:p>
      </dgm:t>
    </dgm:pt>
    <dgm:pt modelId="{6BB0A349-7E56-48F9-B7D6-7B20391C24EE}" type="parTrans" cxnId="{F2BF2CFD-3C6C-4D49-A5E5-3B8B828AA075}">
      <dgm:prSet/>
      <dgm:spPr/>
      <dgm:t>
        <a:bodyPr/>
        <a:lstStyle/>
        <a:p>
          <a:endParaRPr lang="pt-BR"/>
        </a:p>
      </dgm:t>
    </dgm:pt>
    <dgm:pt modelId="{78D37EB5-8493-4012-AED1-406B75459EE1}" type="sibTrans" cxnId="{F2BF2CFD-3C6C-4D49-A5E5-3B8B828AA075}">
      <dgm:prSet/>
      <dgm:spPr/>
      <dgm:t>
        <a:bodyPr/>
        <a:lstStyle/>
        <a:p>
          <a:endParaRPr lang="pt-BR"/>
        </a:p>
      </dgm:t>
    </dgm:pt>
    <dgm:pt modelId="{9F5AF221-C691-4C1A-A7FA-2214308EE284}" type="pres">
      <dgm:prSet presAssocID="{E4730285-D367-4DBD-9F72-4140E12A710B}" presName="composite" presStyleCnt="0">
        <dgm:presLayoutVars>
          <dgm:chMax val="3"/>
          <dgm:animLvl val="lvl"/>
          <dgm:resizeHandles val="exact"/>
        </dgm:presLayoutVars>
      </dgm:prSet>
      <dgm:spPr/>
    </dgm:pt>
    <dgm:pt modelId="{C010A569-45D8-49C7-A366-0151D1DAB8E5}" type="pres">
      <dgm:prSet presAssocID="{685EB573-F901-43FC-9347-53535436190A}" presName="gear1" presStyleLbl="node1" presStyleIdx="0" presStyleCnt="1">
        <dgm:presLayoutVars>
          <dgm:chMax val="1"/>
          <dgm:bulletEnabled val="1"/>
        </dgm:presLayoutVars>
      </dgm:prSet>
      <dgm:spPr/>
    </dgm:pt>
    <dgm:pt modelId="{9952D393-7E84-4D86-AE06-7720DB24FE25}" type="pres">
      <dgm:prSet presAssocID="{685EB573-F901-43FC-9347-53535436190A}" presName="gear1srcNode" presStyleLbl="node1" presStyleIdx="0" presStyleCnt="1"/>
      <dgm:spPr/>
    </dgm:pt>
    <dgm:pt modelId="{61EC960D-6F16-4190-A5E7-3376AE892C34}" type="pres">
      <dgm:prSet presAssocID="{685EB573-F901-43FC-9347-53535436190A}" presName="gear1dstNode" presStyleLbl="node1" presStyleIdx="0" presStyleCnt="1"/>
      <dgm:spPr/>
    </dgm:pt>
    <dgm:pt modelId="{EE9019FD-6F0A-43DB-B07B-51F6E5722D64}" type="pres">
      <dgm:prSet presAssocID="{78D37EB5-8493-4012-AED1-406B75459EE1}" presName="connector1" presStyleLbl="sibTrans2D1" presStyleIdx="0" presStyleCnt="1"/>
      <dgm:spPr/>
    </dgm:pt>
  </dgm:ptLst>
  <dgm:cxnLst>
    <dgm:cxn modelId="{3AAF3202-BE12-44A8-8F7A-3EB90DD5BB5E}" type="presOf" srcId="{685EB573-F901-43FC-9347-53535436190A}" destId="{9952D393-7E84-4D86-AE06-7720DB24FE25}" srcOrd="1" destOrd="0" presId="urn:microsoft.com/office/officeart/2005/8/layout/gear1"/>
    <dgm:cxn modelId="{40021604-7211-4C42-A59E-7134632FD1BC}" type="presOf" srcId="{685EB573-F901-43FC-9347-53535436190A}" destId="{61EC960D-6F16-4190-A5E7-3376AE892C34}" srcOrd="2" destOrd="0" presId="urn:microsoft.com/office/officeart/2005/8/layout/gear1"/>
    <dgm:cxn modelId="{C5E73085-F6A1-49C6-8295-78323C3ECD4D}" type="presOf" srcId="{E4730285-D367-4DBD-9F72-4140E12A710B}" destId="{9F5AF221-C691-4C1A-A7FA-2214308EE284}" srcOrd="0" destOrd="0" presId="urn:microsoft.com/office/officeart/2005/8/layout/gear1"/>
    <dgm:cxn modelId="{F423A891-9CCA-4C15-B08D-C6E147A518BC}" type="presOf" srcId="{685EB573-F901-43FC-9347-53535436190A}" destId="{C010A569-45D8-49C7-A366-0151D1DAB8E5}" srcOrd="0" destOrd="0" presId="urn:microsoft.com/office/officeart/2005/8/layout/gear1"/>
    <dgm:cxn modelId="{3A0662D4-0C3C-497C-A836-7D5902ECC2F7}" type="presOf" srcId="{78D37EB5-8493-4012-AED1-406B75459EE1}" destId="{EE9019FD-6F0A-43DB-B07B-51F6E5722D64}" srcOrd="0" destOrd="0" presId="urn:microsoft.com/office/officeart/2005/8/layout/gear1"/>
    <dgm:cxn modelId="{F2BF2CFD-3C6C-4D49-A5E5-3B8B828AA075}" srcId="{E4730285-D367-4DBD-9F72-4140E12A710B}" destId="{685EB573-F901-43FC-9347-53535436190A}" srcOrd="0" destOrd="0" parTransId="{6BB0A349-7E56-48F9-B7D6-7B20391C24EE}" sibTransId="{78D37EB5-8493-4012-AED1-406B75459EE1}"/>
    <dgm:cxn modelId="{6F180BB7-08FC-4E6B-A6D0-DAC466914AEB}" type="presParOf" srcId="{9F5AF221-C691-4C1A-A7FA-2214308EE284}" destId="{C010A569-45D8-49C7-A366-0151D1DAB8E5}" srcOrd="0" destOrd="0" presId="urn:microsoft.com/office/officeart/2005/8/layout/gear1"/>
    <dgm:cxn modelId="{51881B5C-BC1F-4FF3-9D82-BE6734CD4E28}" type="presParOf" srcId="{9F5AF221-C691-4C1A-A7FA-2214308EE284}" destId="{9952D393-7E84-4D86-AE06-7720DB24FE25}" srcOrd="1" destOrd="0" presId="urn:microsoft.com/office/officeart/2005/8/layout/gear1"/>
    <dgm:cxn modelId="{6642EC3B-BF36-4ACE-8EBD-FCFB53930D00}" type="presParOf" srcId="{9F5AF221-C691-4C1A-A7FA-2214308EE284}" destId="{61EC960D-6F16-4190-A5E7-3376AE892C34}" srcOrd="2" destOrd="0" presId="urn:microsoft.com/office/officeart/2005/8/layout/gear1"/>
    <dgm:cxn modelId="{6300CD79-0E21-484A-8357-7542C0BE04D2}" type="presParOf" srcId="{9F5AF221-C691-4C1A-A7FA-2214308EE284}" destId="{EE9019FD-6F0A-43DB-B07B-51F6E5722D64}" srcOrd="3" destOrd="0" presId="urn:microsoft.com/office/officeart/2005/8/layout/gear1"/>
  </dgm:cxnLst>
  <dgm:bg/>
  <dgm:whole/>
  <dgm:extLst>
    <a:ext uri="http://schemas.microsoft.com/office/drawing/2008/diagram">
      <dsp:dataModelExt xmlns:dsp="http://schemas.microsoft.com/office/drawing/2008/diagram" relId="rId6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E8B7F673-800B-4B63-A0CA-1F0921B19FF0}" type="doc">
      <dgm:prSet loTypeId="urn:microsoft.com/office/officeart/2008/layout/AscendingPictureAccentProcess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pt-BR"/>
        </a:p>
      </dgm:t>
    </dgm:pt>
    <dgm:pt modelId="{249CDEF6-4753-4676-A927-E295FA55C626}">
      <dgm:prSet phldrT="[Texto]"/>
      <dgm:spPr>
        <a:solidFill>
          <a:schemeClr val="tx1"/>
        </a:solidFill>
      </dgm:spPr>
      <dgm:t>
        <a:bodyPr/>
        <a:lstStyle/>
        <a:p>
          <a:r>
            <a:rPr lang="pt-BR"/>
            <a:t>Umidade Final</a:t>
          </a:r>
        </a:p>
      </dgm:t>
    </dgm:pt>
    <dgm:pt modelId="{A650CA69-C765-46D9-B058-1B1290AE70F9}" type="parTrans" cxnId="{0E8CA675-B753-48A5-B272-025F8390B8F9}">
      <dgm:prSet/>
      <dgm:spPr/>
      <dgm:t>
        <a:bodyPr/>
        <a:lstStyle/>
        <a:p>
          <a:endParaRPr lang="pt-BR"/>
        </a:p>
      </dgm:t>
    </dgm:pt>
    <dgm:pt modelId="{E7E24259-368A-4FC1-9895-D2F202133891}" type="sibTrans" cxnId="{0E8CA675-B753-48A5-B272-025F8390B8F9}">
      <dgm:prSet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</dgm:spPr>
      <dgm:t>
        <a:bodyPr/>
        <a:lstStyle/>
        <a:p>
          <a:endParaRPr lang="pt-BR"/>
        </a:p>
      </dgm:t>
    </dgm:pt>
    <dgm:pt modelId="{5871B3CA-CF3B-4B2F-B37B-B6E6A5D91F59}" type="pres">
      <dgm:prSet presAssocID="{E8B7F673-800B-4B63-A0CA-1F0921B19FF0}" presName="Name0" presStyleCnt="0">
        <dgm:presLayoutVars>
          <dgm:chMax val="7"/>
          <dgm:chPref val="7"/>
          <dgm:dir/>
        </dgm:presLayoutVars>
      </dgm:prSet>
      <dgm:spPr/>
    </dgm:pt>
    <dgm:pt modelId="{7C54C44C-6DB1-430D-A423-35FFFFE12804}" type="pres">
      <dgm:prSet presAssocID="{249CDEF6-4753-4676-A927-E295FA55C626}" presName="parTx1" presStyleLbl="node1" presStyleIdx="0" presStyleCnt="1"/>
      <dgm:spPr/>
    </dgm:pt>
    <dgm:pt modelId="{442D17FE-1CAF-43F1-B607-04119F39DFE1}" type="pres">
      <dgm:prSet presAssocID="{E7E24259-368A-4FC1-9895-D2F202133891}" presName="picture1" presStyleCnt="0"/>
      <dgm:spPr/>
    </dgm:pt>
    <dgm:pt modelId="{E93CBAF1-66BD-4DCF-B6A6-318980A29C34}" type="pres">
      <dgm:prSet presAssocID="{E7E24259-368A-4FC1-9895-D2F202133891}" presName="imageRepeatNode" presStyleLbl="fgImgPlace1" presStyleIdx="0" presStyleCnt="1"/>
      <dgm:spPr/>
    </dgm:pt>
  </dgm:ptLst>
  <dgm:cxnLst>
    <dgm:cxn modelId="{F7031F67-277A-40EF-9B91-71EB94BDEBC0}" type="presOf" srcId="{249CDEF6-4753-4676-A927-E295FA55C626}" destId="{7C54C44C-6DB1-430D-A423-35FFFFE12804}" srcOrd="0" destOrd="0" presId="urn:microsoft.com/office/officeart/2008/layout/AscendingPictureAccentProcess"/>
    <dgm:cxn modelId="{0E8CA675-B753-48A5-B272-025F8390B8F9}" srcId="{E8B7F673-800B-4B63-A0CA-1F0921B19FF0}" destId="{249CDEF6-4753-4676-A927-E295FA55C626}" srcOrd="0" destOrd="0" parTransId="{A650CA69-C765-46D9-B058-1B1290AE70F9}" sibTransId="{E7E24259-368A-4FC1-9895-D2F202133891}"/>
    <dgm:cxn modelId="{95D2FFD2-47EC-49EA-833F-5C5F1227DF50}" type="presOf" srcId="{E8B7F673-800B-4B63-A0CA-1F0921B19FF0}" destId="{5871B3CA-CF3B-4B2F-B37B-B6E6A5D91F59}" srcOrd="0" destOrd="0" presId="urn:microsoft.com/office/officeart/2008/layout/AscendingPictureAccentProcess"/>
    <dgm:cxn modelId="{8F6496FA-5AED-469C-AC7B-33468EE1CE0B}" type="presOf" srcId="{E7E24259-368A-4FC1-9895-D2F202133891}" destId="{E93CBAF1-66BD-4DCF-B6A6-318980A29C34}" srcOrd="0" destOrd="0" presId="urn:microsoft.com/office/officeart/2008/layout/AscendingPictureAccentProcess"/>
    <dgm:cxn modelId="{7BE98657-9615-42CA-B160-58DE4468E1E8}" type="presParOf" srcId="{5871B3CA-CF3B-4B2F-B37B-B6E6A5D91F59}" destId="{7C54C44C-6DB1-430D-A423-35FFFFE12804}" srcOrd="0" destOrd="0" presId="urn:microsoft.com/office/officeart/2008/layout/AscendingPictureAccentProcess"/>
    <dgm:cxn modelId="{6A8C832B-8AB7-4520-A22C-770B742907F3}" type="presParOf" srcId="{5871B3CA-CF3B-4B2F-B37B-B6E6A5D91F59}" destId="{442D17FE-1CAF-43F1-B607-04119F39DFE1}" srcOrd="1" destOrd="0" presId="urn:microsoft.com/office/officeart/2008/layout/AscendingPictureAccentProcess"/>
    <dgm:cxn modelId="{491F1054-9183-4E29-BD3D-B7C0B7C34F4E}" type="presParOf" srcId="{442D17FE-1CAF-43F1-B607-04119F39DFE1}" destId="{E93CBAF1-66BD-4DCF-B6A6-318980A29C34}" srcOrd="0" destOrd="0" presId="urn:microsoft.com/office/officeart/2008/layout/AscendingPictureAccentProcess"/>
  </dgm:cxnLst>
  <dgm:bg/>
  <dgm:whole/>
  <dgm:extLst>
    <a:ext uri="http://schemas.microsoft.com/office/drawing/2008/diagram">
      <dsp:dataModelExt xmlns:dsp="http://schemas.microsoft.com/office/drawing/2008/diagram" relId="rId17" minVer="http://schemas.openxmlformats.org/drawingml/2006/diagram"/>
    </a:ext>
  </dgm:extLst>
</dgm:dataModel>
</file>

<file path=xl/diagrams/data30.xml><?xml version="1.0" encoding="utf-8"?>
<dgm:dataModel xmlns:dgm="http://schemas.openxmlformats.org/drawingml/2006/diagram" xmlns:a="http://schemas.openxmlformats.org/drawingml/2006/main">
  <dgm:ptLst>
    <dgm:pt modelId="{A3365602-A362-4FC1-8A5D-E151A9CC4B18}" type="doc">
      <dgm:prSet loTypeId="urn:microsoft.com/office/officeart/2008/layout/SquareAccentList" loCatId="list" qsTypeId="urn:microsoft.com/office/officeart/2005/8/quickstyle/simple1" qsCatId="simple" csTypeId="urn:microsoft.com/office/officeart/2005/8/colors/colorful4" csCatId="colorful" phldr="1"/>
      <dgm:spPr/>
      <dgm:t>
        <a:bodyPr/>
        <a:lstStyle/>
        <a:p>
          <a:endParaRPr lang="pt-BR"/>
        </a:p>
      </dgm:t>
    </dgm:pt>
    <dgm:pt modelId="{12C65B6D-94E4-400A-B91C-66D75EB1013C}">
      <dgm:prSet phldrT="[Texto]"/>
      <dgm:spPr/>
      <dgm:t>
        <a:bodyPr/>
        <a:lstStyle/>
        <a:p>
          <a:r>
            <a:rPr lang="pt-BR"/>
            <a:t>Velocidade de Jorro Mínimo pela equação </a:t>
          </a:r>
        </a:p>
      </dgm:t>
    </dgm:pt>
    <dgm:pt modelId="{04569765-8329-4130-B3BF-8A585BA9DD5A}" type="sibTrans" cxnId="{7AB7A5CC-5E9A-47CB-A3AD-DF13FF521438}">
      <dgm:prSet/>
      <dgm:spPr/>
      <dgm:t>
        <a:bodyPr/>
        <a:lstStyle/>
        <a:p>
          <a:endParaRPr lang="pt-BR"/>
        </a:p>
      </dgm:t>
    </dgm:pt>
    <dgm:pt modelId="{97ED5AAC-383F-4554-8778-F105F4A5C8B3}" type="parTrans" cxnId="{7AB7A5CC-5E9A-47CB-A3AD-DF13FF521438}">
      <dgm:prSet/>
      <dgm:spPr/>
      <dgm:t>
        <a:bodyPr/>
        <a:lstStyle/>
        <a:p>
          <a:endParaRPr lang="pt-BR"/>
        </a:p>
      </dgm:t>
    </dgm:pt>
    <dgm:pt modelId="{A9807282-1B7D-4C7B-8DC3-2D07018EC9DA}">
      <dgm:prSet phldrT="[Texto]"/>
      <dgm:spPr/>
      <dgm:t>
        <a:bodyPr/>
        <a:lstStyle/>
        <a:p>
          <a:r>
            <a:rPr lang="pt-BR"/>
            <a:t>U</a:t>
          </a:r>
          <a:r>
            <a:rPr lang="pt-BR" baseline="-25000"/>
            <a:t>j.min.</a:t>
          </a:r>
          <a:r>
            <a:rPr lang="pt-BR"/>
            <a:t> : 20,87 m/s</a:t>
          </a:r>
        </a:p>
      </dgm:t>
    </dgm:pt>
    <dgm:pt modelId="{72F8BCCA-6EC0-498E-A632-3F55292D5A35}" type="sibTrans" cxnId="{00BF038B-AC22-49D1-9153-E7136B3E3CD4}">
      <dgm:prSet/>
      <dgm:spPr/>
      <dgm:t>
        <a:bodyPr/>
        <a:lstStyle/>
        <a:p>
          <a:endParaRPr lang="pt-BR"/>
        </a:p>
      </dgm:t>
    </dgm:pt>
    <dgm:pt modelId="{CBB9F143-98BD-4761-A0CD-DA89A176F1BF}" type="parTrans" cxnId="{00BF038B-AC22-49D1-9153-E7136B3E3CD4}">
      <dgm:prSet/>
      <dgm:spPr/>
      <dgm:t>
        <a:bodyPr/>
        <a:lstStyle/>
        <a:p>
          <a:endParaRPr lang="pt-BR"/>
        </a:p>
      </dgm:t>
    </dgm:pt>
    <dgm:pt modelId="{A094FA41-A7D4-468E-B079-2009EC360761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max.</a:t>
          </a:r>
          <a:r>
            <a:rPr lang="pt-BR"/>
            <a:t> : 2398,50 Pa </a:t>
          </a:r>
        </a:p>
      </dgm:t>
    </dgm:pt>
    <dgm:pt modelId="{F0FF5917-BF10-414C-B317-DC91CD921B6D}" type="parTrans" cxnId="{0EF46B69-E5D6-45D2-A331-E85DB578E2B0}">
      <dgm:prSet/>
      <dgm:spPr/>
      <dgm:t>
        <a:bodyPr/>
        <a:lstStyle/>
        <a:p>
          <a:endParaRPr lang="pt-BR"/>
        </a:p>
      </dgm:t>
    </dgm:pt>
    <dgm:pt modelId="{A545E5D6-F901-4C39-A29F-197C3C25C011}" type="sibTrans" cxnId="{0EF46B69-E5D6-45D2-A331-E85DB578E2B0}">
      <dgm:prSet/>
      <dgm:spPr/>
      <dgm:t>
        <a:bodyPr/>
        <a:lstStyle/>
        <a:p>
          <a:endParaRPr lang="pt-BR"/>
        </a:p>
      </dgm:t>
    </dgm:pt>
    <dgm:pt modelId="{BC8729E7-ABE1-44F5-8622-2D88CE164107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j estável.</a:t>
          </a:r>
          <a:r>
            <a:rPr lang="pt-BR"/>
            <a:t>: 1822,86 Pa </a:t>
          </a:r>
        </a:p>
      </dgm:t>
    </dgm:pt>
    <dgm:pt modelId="{305FF9EC-8690-424C-8800-6EC367D3B1B0}" type="parTrans" cxnId="{B86DE0C7-2C06-4717-BD6D-5403E05464AF}">
      <dgm:prSet/>
      <dgm:spPr/>
      <dgm:t>
        <a:bodyPr/>
        <a:lstStyle/>
        <a:p>
          <a:endParaRPr lang="pt-BR"/>
        </a:p>
      </dgm:t>
    </dgm:pt>
    <dgm:pt modelId="{4C642A8E-481A-4043-9075-7C96454FA014}" type="sibTrans" cxnId="{B86DE0C7-2C06-4717-BD6D-5403E05464AF}">
      <dgm:prSet/>
      <dgm:spPr/>
      <dgm:t>
        <a:bodyPr/>
        <a:lstStyle/>
        <a:p>
          <a:endParaRPr lang="pt-BR"/>
        </a:p>
      </dgm:t>
    </dgm:pt>
    <dgm:pt modelId="{39C69E29-ED5B-4523-910C-FA8ECACA47B8}">
      <dgm:prSet phldrT="[Texto]"/>
      <dgm:spPr/>
      <dgm:t>
        <a:bodyPr/>
        <a:lstStyle/>
        <a:p>
          <a:r>
            <a:rPr lang="pt-BR"/>
            <a:t>ΔP</a:t>
          </a:r>
          <a:r>
            <a:rPr lang="pt-BR" baseline="-25000"/>
            <a:t>j min.</a:t>
          </a:r>
          <a:r>
            <a:rPr lang="pt-BR"/>
            <a:t> : 1598,99 Pa </a:t>
          </a:r>
        </a:p>
      </dgm:t>
    </dgm:pt>
    <dgm:pt modelId="{4CA579DC-629A-405D-88A7-6D312DD9DD14}" type="parTrans" cxnId="{63C5B429-2D91-471D-BCD8-5A84D3CD0E68}">
      <dgm:prSet/>
      <dgm:spPr/>
      <dgm:t>
        <a:bodyPr/>
        <a:lstStyle/>
        <a:p>
          <a:endParaRPr lang="pt-BR"/>
        </a:p>
      </dgm:t>
    </dgm:pt>
    <dgm:pt modelId="{7C4F3C91-DC03-470A-8B59-30ECB1FB604D}" type="sibTrans" cxnId="{63C5B429-2D91-471D-BCD8-5A84D3CD0E68}">
      <dgm:prSet/>
      <dgm:spPr/>
      <dgm:t>
        <a:bodyPr/>
        <a:lstStyle/>
        <a:p>
          <a:endParaRPr lang="pt-BR"/>
        </a:p>
      </dgm:t>
    </dgm:pt>
    <dgm:pt modelId="{C7966870-3268-4BE3-B9E0-A3DB5AC69838}" type="pres">
      <dgm:prSet presAssocID="{A3365602-A362-4FC1-8A5D-E151A9CC4B18}" presName="layout" presStyleCnt="0">
        <dgm:presLayoutVars>
          <dgm:chMax/>
          <dgm:chPref/>
          <dgm:dir/>
          <dgm:resizeHandles/>
        </dgm:presLayoutVars>
      </dgm:prSet>
      <dgm:spPr/>
    </dgm:pt>
    <dgm:pt modelId="{2734F453-39B8-43FD-AA2D-338A3C9E3ABA}" type="pres">
      <dgm:prSet presAssocID="{12C65B6D-94E4-400A-B91C-66D75EB1013C}" presName="root" presStyleCnt="0">
        <dgm:presLayoutVars>
          <dgm:chMax/>
          <dgm:chPref/>
        </dgm:presLayoutVars>
      </dgm:prSet>
      <dgm:spPr/>
    </dgm:pt>
    <dgm:pt modelId="{FD96619D-09FF-4CE5-BD90-884640D58398}" type="pres">
      <dgm:prSet presAssocID="{12C65B6D-94E4-400A-B91C-66D75EB1013C}" presName="rootComposite" presStyleCnt="0">
        <dgm:presLayoutVars/>
      </dgm:prSet>
      <dgm:spPr/>
    </dgm:pt>
    <dgm:pt modelId="{43605C5C-BA1D-4C00-8CB6-5C72C1943A15}" type="pres">
      <dgm:prSet presAssocID="{12C65B6D-94E4-400A-B91C-66D75EB1013C}" presName="ParentAccent" presStyleLbl="alignNode1" presStyleIdx="0" presStyleCnt="1"/>
      <dgm:spPr/>
    </dgm:pt>
    <dgm:pt modelId="{1236B7AE-2089-4DC7-9526-3B6C1AFA1C32}" type="pres">
      <dgm:prSet presAssocID="{12C65B6D-94E4-400A-B91C-66D75EB1013C}" presName="ParentSmallAccent" presStyleLbl="fgAcc1" presStyleIdx="0" presStyleCnt="1"/>
      <dgm:spPr/>
    </dgm:pt>
    <dgm:pt modelId="{ECEFA5CA-CEDF-4355-870F-6941E85DC969}" type="pres">
      <dgm:prSet presAssocID="{12C65B6D-94E4-400A-B91C-66D75EB1013C}" presName="Parent" presStyleLbl="revTx" presStyleIdx="0" presStyleCnt="5">
        <dgm:presLayoutVars>
          <dgm:chMax/>
          <dgm:chPref val="4"/>
          <dgm:bulletEnabled val="1"/>
        </dgm:presLayoutVars>
      </dgm:prSet>
      <dgm:spPr/>
    </dgm:pt>
    <dgm:pt modelId="{23BF0C5D-7E25-498B-9554-42EEF59F93F4}" type="pres">
      <dgm:prSet presAssocID="{12C65B6D-94E4-400A-B91C-66D75EB1013C}" presName="childShape" presStyleCnt="0">
        <dgm:presLayoutVars>
          <dgm:chMax val="0"/>
          <dgm:chPref val="0"/>
        </dgm:presLayoutVars>
      </dgm:prSet>
      <dgm:spPr/>
    </dgm:pt>
    <dgm:pt modelId="{FD220A81-8075-413F-81D9-313006E5C436}" type="pres">
      <dgm:prSet presAssocID="{A9807282-1B7D-4C7B-8DC3-2D07018EC9DA}" presName="childComposite" presStyleCnt="0">
        <dgm:presLayoutVars>
          <dgm:chMax val="0"/>
          <dgm:chPref val="0"/>
        </dgm:presLayoutVars>
      </dgm:prSet>
      <dgm:spPr/>
    </dgm:pt>
    <dgm:pt modelId="{8D160F47-761C-4308-A6DE-D41F005D458A}" type="pres">
      <dgm:prSet presAssocID="{A9807282-1B7D-4C7B-8DC3-2D07018EC9DA}" presName="ChildAccent" presStyleLbl="solidFgAcc1" presStyleIdx="0" presStyleCnt="4"/>
      <dgm:spPr/>
    </dgm:pt>
    <dgm:pt modelId="{EDD41454-7E79-4274-83E6-01C20CFF6FCC}" type="pres">
      <dgm:prSet presAssocID="{A9807282-1B7D-4C7B-8DC3-2D07018EC9DA}" presName="Child" presStyleLbl="revTx" presStyleIdx="1" presStyleCnt="5">
        <dgm:presLayoutVars>
          <dgm:chMax val="0"/>
          <dgm:chPref val="0"/>
          <dgm:bulletEnabled val="1"/>
        </dgm:presLayoutVars>
      </dgm:prSet>
      <dgm:spPr/>
    </dgm:pt>
    <dgm:pt modelId="{D8BA637A-ACF4-44E9-88BF-0DDD574B751D}" type="pres">
      <dgm:prSet presAssocID="{A094FA41-A7D4-468E-B079-2009EC360761}" presName="childComposite" presStyleCnt="0">
        <dgm:presLayoutVars>
          <dgm:chMax val="0"/>
          <dgm:chPref val="0"/>
        </dgm:presLayoutVars>
      </dgm:prSet>
      <dgm:spPr/>
    </dgm:pt>
    <dgm:pt modelId="{FB56BF4F-3E04-4A77-8758-49D7B61C8E5F}" type="pres">
      <dgm:prSet presAssocID="{A094FA41-A7D4-468E-B079-2009EC360761}" presName="ChildAccent" presStyleLbl="solidFgAcc1" presStyleIdx="1" presStyleCnt="4"/>
      <dgm:spPr>
        <a:ln>
          <a:solidFill>
            <a:srgbClr val="FF0000"/>
          </a:solidFill>
        </a:ln>
      </dgm:spPr>
    </dgm:pt>
    <dgm:pt modelId="{35C6DA3E-3CDE-4447-8B53-BBD59A94E563}" type="pres">
      <dgm:prSet presAssocID="{A094FA41-A7D4-468E-B079-2009EC360761}" presName="Child" presStyleLbl="revTx" presStyleIdx="2" presStyleCnt="5">
        <dgm:presLayoutVars>
          <dgm:chMax val="0"/>
          <dgm:chPref val="0"/>
          <dgm:bulletEnabled val="1"/>
        </dgm:presLayoutVars>
      </dgm:prSet>
      <dgm:spPr/>
    </dgm:pt>
    <dgm:pt modelId="{EF458442-9269-48C2-B96A-C48DD7F8B504}" type="pres">
      <dgm:prSet presAssocID="{BC8729E7-ABE1-44F5-8622-2D88CE164107}" presName="childComposite" presStyleCnt="0">
        <dgm:presLayoutVars>
          <dgm:chMax val="0"/>
          <dgm:chPref val="0"/>
        </dgm:presLayoutVars>
      </dgm:prSet>
      <dgm:spPr/>
    </dgm:pt>
    <dgm:pt modelId="{438A884F-28EA-4095-8083-BEAE5BE46FFE}" type="pres">
      <dgm:prSet presAssocID="{BC8729E7-ABE1-44F5-8622-2D88CE164107}" presName="ChildAccent" presStyleLbl="solidFgAcc1" presStyleIdx="2" presStyleCnt="4"/>
      <dgm:spPr/>
    </dgm:pt>
    <dgm:pt modelId="{A609F895-C02A-4C82-B3D9-4D8C61D647F9}" type="pres">
      <dgm:prSet presAssocID="{BC8729E7-ABE1-44F5-8622-2D88CE164107}" presName="Child" presStyleLbl="revTx" presStyleIdx="3" presStyleCnt="5">
        <dgm:presLayoutVars>
          <dgm:chMax val="0"/>
          <dgm:chPref val="0"/>
          <dgm:bulletEnabled val="1"/>
        </dgm:presLayoutVars>
      </dgm:prSet>
      <dgm:spPr/>
    </dgm:pt>
    <dgm:pt modelId="{7DF953EF-8262-466F-AB04-DF498C28302E}" type="pres">
      <dgm:prSet presAssocID="{39C69E29-ED5B-4523-910C-FA8ECACA47B8}" presName="childComposite" presStyleCnt="0">
        <dgm:presLayoutVars>
          <dgm:chMax val="0"/>
          <dgm:chPref val="0"/>
        </dgm:presLayoutVars>
      </dgm:prSet>
      <dgm:spPr/>
    </dgm:pt>
    <dgm:pt modelId="{4F949BE2-E95B-44D3-AF02-07507CAB93FE}" type="pres">
      <dgm:prSet presAssocID="{39C69E29-ED5B-4523-910C-FA8ECACA47B8}" presName="ChildAccent" presStyleLbl="solidFgAcc1" presStyleIdx="3" presStyleCnt="4"/>
      <dgm:spPr/>
    </dgm:pt>
    <dgm:pt modelId="{C4B952FA-0584-4B29-AFC8-46688216521E}" type="pres">
      <dgm:prSet presAssocID="{39C69E29-ED5B-4523-910C-FA8ECACA47B8}" presName="Child" presStyleLbl="revTx" presStyleIdx="4" presStyleCnt="5">
        <dgm:presLayoutVars>
          <dgm:chMax val="0"/>
          <dgm:chPref val="0"/>
          <dgm:bulletEnabled val="1"/>
        </dgm:presLayoutVars>
      </dgm:prSet>
      <dgm:spPr/>
    </dgm:pt>
  </dgm:ptLst>
  <dgm:cxnLst>
    <dgm:cxn modelId="{1A6B6A15-D2F9-49FE-B0C8-A0D48A7E8C8D}" type="presOf" srcId="{12C65B6D-94E4-400A-B91C-66D75EB1013C}" destId="{ECEFA5CA-CEDF-4355-870F-6941E85DC969}" srcOrd="0" destOrd="0" presId="urn:microsoft.com/office/officeart/2008/layout/SquareAccentList"/>
    <dgm:cxn modelId="{63C5B429-2D91-471D-BCD8-5A84D3CD0E68}" srcId="{12C65B6D-94E4-400A-B91C-66D75EB1013C}" destId="{39C69E29-ED5B-4523-910C-FA8ECACA47B8}" srcOrd="3" destOrd="0" parTransId="{4CA579DC-629A-405D-88A7-6D312DD9DD14}" sibTransId="{7C4F3C91-DC03-470A-8B59-30ECB1FB604D}"/>
    <dgm:cxn modelId="{85E4FD36-8457-40B7-B856-86C017777428}" type="presOf" srcId="{A9807282-1B7D-4C7B-8DC3-2D07018EC9DA}" destId="{EDD41454-7E79-4274-83E6-01C20CFF6FCC}" srcOrd="0" destOrd="0" presId="urn:microsoft.com/office/officeart/2008/layout/SquareAccentList"/>
    <dgm:cxn modelId="{42D4B95E-2EB2-4103-9B02-D04B2D6E2A27}" type="presOf" srcId="{A3365602-A362-4FC1-8A5D-E151A9CC4B18}" destId="{C7966870-3268-4BE3-B9E0-A3DB5AC69838}" srcOrd="0" destOrd="0" presId="urn:microsoft.com/office/officeart/2008/layout/SquareAccentList"/>
    <dgm:cxn modelId="{69AC4062-E1BE-4D93-AABB-BA3F46634EFA}" type="presOf" srcId="{BC8729E7-ABE1-44F5-8622-2D88CE164107}" destId="{A609F895-C02A-4C82-B3D9-4D8C61D647F9}" srcOrd="0" destOrd="0" presId="urn:microsoft.com/office/officeart/2008/layout/SquareAccentList"/>
    <dgm:cxn modelId="{0EF46B69-E5D6-45D2-A331-E85DB578E2B0}" srcId="{12C65B6D-94E4-400A-B91C-66D75EB1013C}" destId="{A094FA41-A7D4-468E-B079-2009EC360761}" srcOrd="1" destOrd="0" parTransId="{F0FF5917-BF10-414C-B317-DC91CD921B6D}" sibTransId="{A545E5D6-F901-4C39-A29F-197C3C25C011}"/>
    <dgm:cxn modelId="{1AE3E54C-A57B-416C-BECA-25272DBB1095}" type="presOf" srcId="{A094FA41-A7D4-468E-B079-2009EC360761}" destId="{35C6DA3E-3CDE-4447-8B53-BBD59A94E563}" srcOrd="0" destOrd="0" presId="urn:microsoft.com/office/officeart/2008/layout/SquareAccentList"/>
    <dgm:cxn modelId="{53D79659-3A14-4047-8B19-381C4D69AD82}" type="presOf" srcId="{39C69E29-ED5B-4523-910C-FA8ECACA47B8}" destId="{C4B952FA-0584-4B29-AFC8-46688216521E}" srcOrd="0" destOrd="0" presId="urn:microsoft.com/office/officeart/2008/layout/SquareAccentList"/>
    <dgm:cxn modelId="{00BF038B-AC22-49D1-9153-E7136B3E3CD4}" srcId="{12C65B6D-94E4-400A-B91C-66D75EB1013C}" destId="{A9807282-1B7D-4C7B-8DC3-2D07018EC9DA}" srcOrd="0" destOrd="0" parTransId="{CBB9F143-98BD-4761-A0CD-DA89A176F1BF}" sibTransId="{72F8BCCA-6EC0-498E-A632-3F55292D5A35}"/>
    <dgm:cxn modelId="{B86DE0C7-2C06-4717-BD6D-5403E05464AF}" srcId="{12C65B6D-94E4-400A-B91C-66D75EB1013C}" destId="{BC8729E7-ABE1-44F5-8622-2D88CE164107}" srcOrd="2" destOrd="0" parTransId="{305FF9EC-8690-424C-8800-6EC367D3B1B0}" sibTransId="{4C642A8E-481A-4043-9075-7C96454FA014}"/>
    <dgm:cxn modelId="{7AB7A5CC-5E9A-47CB-A3AD-DF13FF521438}" srcId="{A3365602-A362-4FC1-8A5D-E151A9CC4B18}" destId="{12C65B6D-94E4-400A-B91C-66D75EB1013C}" srcOrd="0" destOrd="0" parTransId="{97ED5AAC-383F-4554-8778-F105F4A5C8B3}" sibTransId="{04569765-8329-4130-B3BF-8A585BA9DD5A}"/>
    <dgm:cxn modelId="{D1614DE9-6B86-41F9-8BC7-C4520C4B3553}" type="presParOf" srcId="{C7966870-3268-4BE3-B9E0-A3DB5AC69838}" destId="{2734F453-39B8-43FD-AA2D-338A3C9E3ABA}" srcOrd="0" destOrd="0" presId="urn:microsoft.com/office/officeart/2008/layout/SquareAccentList"/>
    <dgm:cxn modelId="{FB06C35F-2999-4A27-9EF0-848C5ADF68E5}" type="presParOf" srcId="{2734F453-39B8-43FD-AA2D-338A3C9E3ABA}" destId="{FD96619D-09FF-4CE5-BD90-884640D58398}" srcOrd="0" destOrd="0" presId="urn:microsoft.com/office/officeart/2008/layout/SquareAccentList"/>
    <dgm:cxn modelId="{381C9D3A-79B5-44D9-B0E7-72D7CB69F234}" type="presParOf" srcId="{FD96619D-09FF-4CE5-BD90-884640D58398}" destId="{43605C5C-BA1D-4C00-8CB6-5C72C1943A15}" srcOrd="0" destOrd="0" presId="urn:microsoft.com/office/officeart/2008/layout/SquareAccentList"/>
    <dgm:cxn modelId="{0CAAE112-4CEB-4DCD-BF1C-AD3D7859A48A}" type="presParOf" srcId="{FD96619D-09FF-4CE5-BD90-884640D58398}" destId="{1236B7AE-2089-4DC7-9526-3B6C1AFA1C32}" srcOrd="1" destOrd="0" presId="urn:microsoft.com/office/officeart/2008/layout/SquareAccentList"/>
    <dgm:cxn modelId="{5751805D-D28D-4007-9326-FEE69F5A9F11}" type="presParOf" srcId="{FD96619D-09FF-4CE5-BD90-884640D58398}" destId="{ECEFA5CA-CEDF-4355-870F-6941E85DC969}" srcOrd="2" destOrd="0" presId="urn:microsoft.com/office/officeart/2008/layout/SquareAccentList"/>
    <dgm:cxn modelId="{1235C038-0A86-4319-8D7C-0A79F0E9E6A9}" type="presParOf" srcId="{2734F453-39B8-43FD-AA2D-338A3C9E3ABA}" destId="{23BF0C5D-7E25-498B-9554-42EEF59F93F4}" srcOrd="1" destOrd="0" presId="urn:microsoft.com/office/officeart/2008/layout/SquareAccentList"/>
    <dgm:cxn modelId="{4E4DC8BD-0DE9-460F-AE8C-7902F9925EDA}" type="presParOf" srcId="{23BF0C5D-7E25-498B-9554-42EEF59F93F4}" destId="{FD220A81-8075-413F-81D9-313006E5C436}" srcOrd="0" destOrd="0" presId="urn:microsoft.com/office/officeart/2008/layout/SquareAccentList"/>
    <dgm:cxn modelId="{B3678A30-7A7A-4138-B3C1-F4DD72B210A5}" type="presParOf" srcId="{FD220A81-8075-413F-81D9-313006E5C436}" destId="{8D160F47-761C-4308-A6DE-D41F005D458A}" srcOrd="0" destOrd="0" presId="urn:microsoft.com/office/officeart/2008/layout/SquareAccentList"/>
    <dgm:cxn modelId="{096D9FE0-CD97-4403-9C86-E251899A6DE1}" type="presParOf" srcId="{FD220A81-8075-413F-81D9-313006E5C436}" destId="{EDD41454-7E79-4274-83E6-01C20CFF6FCC}" srcOrd="1" destOrd="0" presId="urn:microsoft.com/office/officeart/2008/layout/SquareAccentList"/>
    <dgm:cxn modelId="{B859E5D3-14FF-42A3-952B-24CCC1A385A4}" type="presParOf" srcId="{23BF0C5D-7E25-498B-9554-42EEF59F93F4}" destId="{D8BA637A-ACF4-44E9-88BF-0DDD574B751D}" srcOrd="1" destOrd="0" presId="urn:microsoft.com/office/officeart/2008/layout/SquareAccentList"/>
    <dgm:cxn modelId="{811DF9E1-F836-447E-91C8-8E1C7060A30F}" type="presParOf" srcId="{D8BA637A-ACF4-44E9-88BF-0DDD574B751D}" destId="{FB56BF4F-3E04-4A77-8758-49D7B61C8E5F}" srcOrd="0" destOrd="0" presId="urn:microsoft.com/office/officeart/2008/layout/SquareAccentList"/>
    <dgm:cxn modelId="{A7B61947-AA01-46E9-9FEE-3E81A150C69D}" type="presParOf" srcId="{D8BA637A-ACF4-44E9-88BF-0DDD574B751D}" destId="{35C6DA3E-3CDE-4447-8B53-BBD59A94E563}" srcOrd="1" destOrd="0" presId="urn:microsoft.com/office/officeart/2008/layout/SquareAccentList"/>
    <dgm:cxn modelId="{8BC82008-9A59-4A9D-A251-94B2DAEB6815}" type="presParOf" srcId="{23BF0C5D-7E25-498B-9554-42EEF59F93F4}" destId="{EF458442-9269-48C2-B96A-C48DD7F8B504}" srcOrd="2" destOrd="0" presId="urn:microsoft.com/office/officeart/2008/layout/SquareAccentList"/>
    <dgm:cxn modelId="{D115ACE7-D592-46B6-8833-D902A3827322}" type="presParOf" srcId="{EF458442-9269-48C2-B96A-C48DD7F8B504}" destId="{438A884F-28EA-4095-8083-BEAE5BE46FFE}" srcOrd="0" destOrd="0" presId="urn:microsoft.com/office/officeart/2008/layout/SquareAccentList"/>
    <dgm:cxn modelId="{366FC1D3-02A9-4769-91FA-8EF93D29916C}" type="presParOf" srcId="{EF458442-9269-48C2-B96A-C48DD7F8B504}" destId="{A609F895-C02A-4C82-B3D9-4D8C61D647F9}" srcOrd="1" destOrd="0" presId="urn:microsoft.com/office/officeart/2008/layout/SquareAccentList"/>
    <dgm:cxn modelId="{A2CDA69E-F8F9-4349-9D30-6EA0EF29847A}" type="presParOf" srcId="{23BF0C5D-7E25-498B-9554-42EEF59F93F4}" destId="{7DF953EF-8262-466F-AB04-DF498C28302E}" srcOrd="3" destOrd="0" presId="urn:microsoft.com/office/officeart/2008/layout/SquareAccentList"/>
    <dgm:cxn modelId="{6C51614B-4047-4AB4-A2AD-3BA369AB5C8E}" type="presParOf" srcId="{7DF953EF-8262-466F-AB04-DF498C28302E}" destId="{4F949BE2-E95B-44D3-AF02-07507CAB93FE}" srcOrd="0" destOrd="0" presId="urn:microsoft.com/office/officeart/2008/layout/SquareAccentList"/>
    <dgm:cxn modelId="{074BD94D-15E2-400E-8749-9DAC3E6D167C}" type="presParOf" srcId="{7DF953EF-8262-466F-AB04-DF498C28302E}" destId="{C4B952FA-0584-4B29-AFC8-46688216521E}" srcOrd="1" destOrd="0" presId="urn:microsoft.com/office/officeart/2008/layout/SquareAccentList"/>
  </dgm:cxnLst>
  <dgm:bg/>
  <dgm:whole/>
  <dgm:extLst>
    <a:ext uri="http://schemas.microsoft.com/office/drawing/2008/diagram">
      <dsp:dataModelExt xmlns:dsp="http://schemas.microsoft.com/office/drawing/2008/diagram" relId="rId70" minVer="http://schemas.openxmlformats.org/drawingml/2006/diagram"/>
    </a:ext>
  </dgm:extLst>
</dgm:dataModel>
</file>

<file path=xl/diagrams/data31.xml><?xml version="1.0" encoding="utf-8"?>
<dgm:dataModel xmlns:dgm="http://schemas.openxmlformats.org/drawingml/2006/diagram" xmlns:a="http://schemas.openxmlformats.org/drawingml/2006/main">
  <dgm:ptLst>
    <dgm:pt modelId="{DE898028-36F1-454B-ACC5-2F165483937E}" type="doc">
      <dgm:prSet loTypeId="urn:microsoft.com/office/officeart/2008/layout/LinedList" loCatId="list" qsTypeId="urn:microsoft.com/office/officeart/2005/8/quickstyle/simple1" qsCatId="simple" csTypeId="urn:microsoft.com/office/officeart/2005/8/colors/colorful2" csCatId="colorful" phldr="1"/>
      <dgm:spPr/>
      <dgm:t>
        <a:bodyPr/>
        <a:lstStyle/>
        <a:p>
          <a:endParaRPr lang="pt-BR"/>
        </a:p>
      </dgm:t>
    </dgm:pt>
    <dgm:pt modelId="{F5ACA87B-C8A6-449D-8340-A0B41F9B91B2}">
      <dgm:prSet phldrT="[Texto]"/>
      <dgm:spPr/>
      <dgm:t>
        <a:bodyPr/>
        <a:lstStyle/>
        <a:p>
          <a:r>
            <a:rPr lang="pt-BR" b="1"/>
            <a:t>Parâmetros </a:t>
          </a:r>
        </a:p>
      </dgm:t>
    </dgm:pt>
    <dgm:pt modelId="{8DCA584C-0A38-42CC-B80E-FC23B661EEAF}" type="parTrans" cxnId="{A81E6219-0DD6-4E4D-B618-8F10E0919122}">
      <dgm:prSet/>
      <dgm:spPr/>
      <dgm:t>
        <a:bodyPr/>
        <a:lstStyle/>
        <a:p>
          <a:endParaRPr lang="pt-BR"/>
        </a:p>
      </dgm:t>
    </dgm:pt>
    <dgm:pt modelId="{3C49075A-FE13-4DB5-AC94-8F208BDB115A}" type="sibTrans" cxnId="{A81E6219-0DD6-4E4D-B618-8F10E0919122}">
      <dgm:prSet/>
      <dgm:spPr/>
      <dgm:t>
        <a:bodyPr/>
        <a:lstStyle/>
        <a:p>
          <a:endParaRPr lang="pt-BR"/>
        </a:p>
      </dgm:t>
    </dgm:pt>
    <dgm:pt modelId="{D49C6E0C-42FA-4FC7-90C4-1915F0F9906A}">
      <dgm:prSet phldrT="[Texto]"/>
      <dgm:spPr/>
      <dgm:t>
        <a:bodyPr/>
        <a:lstStyle/>
        <a:p>
          <a:r>
            <a:rPr lang="pt-BR"/>
            <a:t>X</a:t>
          </a:r>
          <a:r>
            <a:rPr lang="pt-BR" baseline="-25000"/>
            <a:t>e</a:t>
          </a:r>
          <a:r>
            <a:rPr lang="pt-BR"/>
            <a:t> = </a:t>
          </a:r>
          <a:r>
            <a:rPr lang="pt-BR" b="0" i="0" u="none"/>
            <a:t>0,1357 (g</a:t>
          </a:r>
          <a:r>
            <a:rPr lang="pt-BR" b="0" i="0" u="none" baseline="-25000"/>
            <a:t>H2O</a:t>
          </a:r>
          <a:r>
            <a:rPr lang="pt-BR" b="0" i="0" u="none"/>
            <a:t>/</a:t>
          </a:r>
          <a:r>
            <a:rPr lang="pt-BR" b="0" i="0" u="none" baseline="-25000"/>
            <a:t>gsólido seco</a:t>
          </a:r>
          <a:r>
            <a:rPr lang="pt-BR" b="0" i="0" u="none"/>
            <a:t>)</a:t>
          </a:r>
          <a:r>
            <a:rPr lang="pt-BR"/>
            <a:t> </a:t>
          </a:r>
        </a:p>
      </dgm:t>
    </dgm:pt>
    <dgm:pt modelId="{D4ED236D-813C-462E-B605-9CA92C2B4769}" type="parTrans" cxnId="{A43A313A-B623-488F-9103-13E490E6EE31}">
      <dgm:prSet/>
      <dgm:spPr/>
      <dgm:t>
        <a:bodyPr/>
        <a:lstStyle/>
        <a:p>
          <a:endParaRPr lang="pt-BR"/>
        </a:p>
      </dgm:t>
    </dgm:pt>
    <dgm:pt modelId="{18F94012-B17E-40DF-8E92-35D38C60E3EB}" type="sibTrans" cxnId="{A43A313A-B623-488F-9103-13E490E6EE31}">
      <dgm:prSet/>
      <dgm:spPr/>
      <dgm:t>
        <a:bodyPr/>
        <a:lstStyle/>
        <a:p>
          <a:endParaRPr lang="pt-BR"/>
        </a:p>
      </dgm:t>
    </dgm:pt>
    <dgm:pt modelId="{1BD07C14-E292-4460-BD34-A799CD278AA1}">
      <dgm:prSet phldrT="[Texto]"/>
      <dgm:spPr/>
      <dgm:t>
        <a:bodyPr/>
        <a:lstStyle/>
        <a:p>
          <a:r>
            <a:rPr lang="pt-BR"/>
            <a:t>X</a:t>
          </a:r>
          <a:r>
            <a:rPr lang="pt-BR" baseline="-25000"/>
            <a:t>0</a:t>
          </a:r>
          <a:r>
            <a:rPr lang="pt-BR"/>
            <a:t>= </a:t>
          </a:r>
          <a:r>
            <a:rPr lang="pt-BR" b="0" i="0" u="none"/>
            <a:t>0,7709 (g</a:t>
          </a:r>
          <a:r>
            <a:rPr lang="pt-BR" b="0" i="0" u="none" baseline="-25000"/>
            <a:t>H2O</a:t>
          </a:r>
          <a:r>
            <a:rPr lang="pt-BR" b="0" i="0" u="none"/>
            <a:t>/</a:t>
          </a:r>
          <a:r>
            <a:rPr lang="pt-BR" b="0" i="0" u="none" baseline="-25000"/>
            <a:t>gsólido seco</a:t>
          </a:r>
          <a:r>
            <a:rPr lang="pt-BR" b="0" i="0" u="none"/>
            <a:t>)</a:t>
          </a:r>
          <a:r>
            <a:rPr lang="pt-BR"/>
            <a:t>  </a:t>
          </a:r>
        </a:p>
      </dgm:t>
    </dgm:pt>
    <dgm:pt modelId="{F697D5A5-0AE9-4739-8FF6-2585DA73FDC1}" type="parTrans" cxnId="{D624FEB1-A8DB-4C83-BC0A-385FD73322AD}">
      <dgm:prSet/>
      <dgm:spPr/>
      <dgm:t>
        <a:bodyPr/>
        <a:lstStyle/>
        <a:p>
          <a:endParaRPr lang="pt-BR"/>
        </a:p>
      </dgm:t>
    </dgm:pt>
    <dgm:pt modelId="{B0E80387-4A83-4FCD-B472-754A83375A53}" type="sibTrans" cxnId="{D624FEB1-A8DB-4C83-BC0A-385FD73322AD}">
      <dgm:prSet/>
      <dgm:spPr/>
      <dgm:t>
        <a:bodyPr/>
        <a:lstStyle/>
        <a:p>
          <a:endParaRPr lang="pt-BR"/>
        </a:p>
      </dgm:t>
    </dgm:pt>
    <dgm:pt modelId="{25E6BEB9-C87A-478D-8836-257081B40672}" type="pres">
      <dgm:prSet presAssocID="{DE898028-36F1-454B-ACC5-2F165483937E}" presName="vert0" presStyleCnt="0">
        <dgm:presLayoutVars>
          <dgm:dir/>
          <dgm:animOne val="branch"/>
          <dgm:animLvl val="lvl"/>
        </dgm:presLayoutVars>
      </dgm:prSet>
      <dgm:spPr/>
    </dgm:pt>
    <dgm:pt modelId="{5D9C241C-1CAD-4679-BE0D-830DD590898E}" type="pres">
      <dgm:prSet presAssocID="{F5ACA87B-C8A6-449D-8340-A0B41F9B91B2}" presName="thickLine" presStyleLbl="alignNode1" presStyleIdx="0" presStyleCnt="1"/>
      <dgm:spPr/>
    </dgm:pt>
    <dgm:pt modelId="{F2092CC6-2175-43EC-A145-6BFC6562C79B}" type="pres">
      <dgm:prSet presAssocID="{F5ACA87B-C8A6-449D-8340-A0B41F9B91B2}" presName="horz1" presStyleCnt="0"/>
      <dgm:spPr/>
    </dgm:pt>
    <dgm:pt modelId="{C42D5FB0-6E7E-4947-9C57-0021A3739DD2}" type="pres">
      <dgm:prSet presAssocID="{F5ACA87B-C8A6-449D-8340-A0B41F9B91B2}" presName="tx1" presStyleLbl="revTx" presStyleIdx="0" presStyleCnt="3" custLinFactNeighborX="-11622" custLinFactNeighborY="-2894"/>
      <dgm:spPr/>
    </dgm:pt>
    <dgm:pt modelId="{002A0C39-07B3-4D47-921E-C16C7C850748}" type="pres">
      <dgm:prSet presAssocID="{F5ACA87B-C8A6-449D-8340-A0B41F9B91B2}" presName="vert1" presStyleCnt="0"/>
      <dgm:spPr/>
    </dgm:pt>
    <dgm:pt modelId="{26A9299D-968A-4A0B-9461-D6EE87B5F7D2}" type="pres">
      <dgm:prSet presAssocID="{D49C6E0C-42FA-4FC7-90C4-1915F0F9906A}" presName="vertSpace2a" presStyleCnt="0"/>
      <dgm:spPr/>
    </dgm:pt>
    <dgm:pt modelId="{54E0EFB5-9B50-401E-B12E-C30FDA7099F1}" type="pres">
      <dgm:prSet presAssocID="{D49C6E0C-42FA-4FC7-90C4-1915F0F9906A}" presName="horz2" presStyleCnt="0"/>
      <dgm:spPr/>
    </dgm:pt>
    <dgm:pt modelId="{565E43A1-47E3-4CFD-BDEF-751DF96B6812}" type="pres">
      <dgm:prSet presAssocID="{D49C6E0C-42FA-4FC7-90C4-1915F0F9906A}" presName="horzSpace2" presStyleCnt="0"/>
      <dgm:spPr/>
    </dgm:pt>
    <dgm:pt modelId="{3FE6244D-C90A-45CA-8E6C-1D34CE49096B}" type="pres">
      <dgm:prSet presAssocID="{D49C6E0C-42FA-4FC7-90C4-1915F0F9906A}" presName="tx2" presStyleLbl="revTx" presStyleIdx="1" presStyleCnt="3"/>
      <dgm:spPr/>
    </dgm:pt>
    <dgm:pt modelId="{619A0820-E499-470F-B6AD-6409C51BC6E7}" type="pres">
      <dgm:prSet presAssocID="{D49C6E0C-42FA-4FC7-90C4-1915F0F9906A}" presName="vert2" presStyleCnt="0"/>
      <dgm:spPr/>
    </dgm:pt>
    <dgm:pt modelId="{61DDEEEB-8754-41DE-80F3-E1182E7A09FE}" type="pres">
      <dgm:prSet presAssocID="{D49C6E0C-42FA-4FC7-90C4-1915F0F9906A}" presName="thinLine2b" presStyleLbl="callout" presStyleIdx="0" presStyleCnt="2"/>
      <dgm:spPr/>
    </dgm:pt>
    <dgm:pt modelId="{30CF8B20-EB66-454B-B8E9-BE7A897DF85E}" type="pres">
      <dgm:prSet presAssocID="{D49C6E0C-42FA-4FC7-90C4-1915F0F9906A}" presName="vertSpace2b" presStyleCnt="0"/>
      <dgm:spPr/>
    </dgm:pt>
    <dgm:pt modelId="{1F4006A5-60F6-4008-98ED-5326621B38E0}" type="pres">
      <dgm:prSet presAssocID="{1BD07C14-E292-4460-BD34-A799CD278AA1}" presName="horz2" presStyleCnt="0"/>
      <dgm:spPr/>
    </dgm:pt>
    <dgm:pt modelId="{F143D9D1-F923-401F-9D80-FA3D08A9BDCA}" type="pres">
      <dgm:prSet presAssocID="{1BD07C14-E292-4460-BD34-A799CD278AA1}" presName="horzSpace2" presStyleCnt="0"/>
      <dgm:spPr/>
    </dgm:pt>
    <dgm:pt modelId="{EA497C92-A513-4B23-AB71-DDB7BB25C069}" type="pres">
      <dgm:prSet presAssocID="{1BD07C14-E292-4460-BD34-A799CD278AA1}" presName="tx2" presStyleLbl="revTx" presStyleIdx="2" presStyleCnt="3"/>
      <dgm:spPr/>
    </dgm:pt>
    <dgm:pt modelId="{A392CEFA-716A-4EA6-BB07-EDE308A21428}" type="pres">
      <dgm:prSet presAssocID="{1BD07C14-E292-4460-BD34-A799CD278AA1}" presName="vert2" presStyleCnt="0"/>
      <dgm:spPr/>
    </dgm:pt>
    <dgm:pt modelId="{A9149653-3E7A-4A02-A6E2-1AC4EC604CB7}" type="pres">
      <dgm:prSet presAssocID="{1BD07C14-E292-4460-BD34-A799CD278AA1}" presName="thinLine2b" presStyleLbl="callout" presStyleIdx="1" presStyleCnt="2"/>
      <dgm:spPr/>
    </dgm:pt>
    <dgm:pt modelId="{8E55501F-B4A5-4C23-8C8D-373F85893B47}" type="pres">
      <dgm:prSet presAssocID="{1BD07C14-E292-4460-BD34-A799CD278AA1}" presName="vertSpace2b" presStyleCnt="0"/>
      <dgm:spPr/>
    </dgm:pt>
  </dgm:ptLst>
  <dgm:cxnLst>
    <dgm:cxn modelId="{A81E6219-0DD6-4E4D-B618-8F10E0919122}" srcId="{DE898028-36F1-454B-ACC5-2F165483937E}" destId="{F5ACA87B-C8A6-449D-8340-A0B41F9B91B2}" srcOrd="0" destOrd="0" parTransId="{8DCA584C-0A38-42CC-B80E-FC23B661EEAF}" sibTransId="{3C49075A-FE13-4DB5-AC94-8F208BDB115A}"/>
    <dgm:cxn modelId="{2878E625-51DA-42D9-AC53-2835C3786BC6}" type="presOf" srcId="{1BD07C14-E292-4460-BD34-A799CD278AA1}" destId="{EA497C92-A513-4B23-AB71-DDB7BB25C069}" srcOrd="0" destOrd="0" presId="urn:microsoft.com/office/officeart/2008/layout/LinedList"/>
    <dgm:cxn modelId="{A43A313A-B623-488F-9103-13E490E6EE31}" srcId="{F5ACA87B-C8A6-449D-8340-A0B41F9B91B2}" destId="{D49C6E0C-42FA-4FC7-90C4-1915F0F9906A}" srcOrd="0" destOrd="0" parTransId="{D4ED236D-813C-462E-B605-9CA92C2B4769}" sibTransId="{18F94012-B17E-40DF-8E92-35D38C60E3EB}"/>
    <dgm:cxn modelId="{D624FEB1-A8DB-4C83-BC0A-385FD73322AD}" srcId="{F5ACA87B-C8A6-449D-8340-A0B41F9B91B2}" destId="{1BD07C14-E292-4460-BD34-A799CD278AA1}" srcOrd="1" destOrd="0" parTransId="{F697D5A5-0AE9-4739-8FF6-2585DA73FDC1}" sibTransId="{B0E80387-4A83-4FCD-B472-754A83375A53}"/>
    <dgm:cxn modelId="{A3040FB4-8AEF-4141-A3EF-4642911984E1}" type="presOf" srcId="{F5ACA87B-C8A6-449D-8340-A0B41F9B91B2}" destId="{C42D5FB0-6E7E-4947-9C57-0021A3739DD2}" srcOrd="0" destOrd="0" presId="urn:microsoft.com/office/officeart/2008/layout/LinedList"/>
    <dgm:cxn modelId="{E49678E6-1742-42D5-9C61-3B8EEA0EA6B3}" type="presOf" srcId="{D49C6E0C-42FA-4FC7-90C4-1915F0F9906A}" destId="{3FE6244D-C90A-45CA-8E6C-1D34CE49096B}" srcOrd="0" destOrd="0" presId="urn:microsoft.com/office/officeart/2008/layout/LinedList"/>
    <dgm:cxn modelId="{C253AEEE-1628-4C21-9BD7-C8AC1E43AC57}" type="presOf" srcId="{DE898028-36F1-454B-ACC5-2F165483937E}" destId="{25E6BEB9-C87A-478D-8836-257081B40672}" srcOrd="0" destOrd="0" presId="urn:microsoft.com/office/officeart/2008/layout/LinedList"/>
    <dgm:cxn modelId="{49373151-03D6-4F98-9586-8233F4F17B5C}" type="presParOf" srcId="{25E6BEB9-C87A-478D-8836-257081B40672}" destId="{5D9C241C-1CAD-4679-BE0D-830DD590898E}" srcOrd="0" destOrd="0" presId="urn:microsoft.com/office/officeart/2008/layout/LinedList"/>
    <dgm:cxn modelId="{BD8571C1-159A-4783-997A-01838645F001}" type="presParOf" srcId="{25E6BEB9-C87A-478D-8836-257081B40672}" destId="{F2092CC6-2175-43EC-A145-6BFC6562C79B}" srcOrd="1" destOrd="0" presId="urn:microsoft.com/office/officeart/2008/layout/LinedList"/>
    <dgm:cxn modelId="{117C1B52-7E29-461A-A6FB-37BC82974D7A}" type="presParOf" srcId="{F2092CC6-2175-43EC-A145-6BFC6562C79B}" destId="{C42D5FB0-6E7E-4947-9C57-0021A3739DD2}" srcOrd="0" destOrd="0" presId="urn:microsoft.com/office/officeart/2008/layout/LinedList"/>
    <dgm:cxn modelId="{4DCF0358-8B57-49AA-B986-0934F39949D4}" type="presParOf" srcId="{F2092CC6-2175-43EC-A145-6BFC6562C79B}" destId="{002A0C39-07B3-4D47-921E-C16C7C850748}" srcOrd="1" destOrd="0" presId="urn:microsoft.com/office/officeart/2008/layout/LinedList"/>
    <dgm:cxn modelId="{22C5848D-9105-4669-8E76-E1B0C227718D}" type="presParOf" srcId="{002A0C39-07B3-4D47-921E-C16C7C850748}" destId="{26A9299D-968A-4A0B-9461-D6EE87B5F7D2}" srcOrd="0" destOrd="0" presId="urn:microsoft.com/office/officeart/2008/layout/LinedList"/>
    <dgm:cxn modelId="{E85C9ECD-E60C-42CD-8C7E-79548F5A80AC}" type="presParOf" srcId="{002A0C39-07B3-4D47-921E-C16C7C850748}" destId="{54E0EFB5-9B50-401E-B12E-C30FDA7099F1}" srcOrd="1" destOrd="0" presId="urn:microsoft.com/office/officeart/2008/layout/LinedList"/>
    <dgm:cxn modelId="{A3224EAD-9265-4FF0-B312-6B3EAF82EF66}" type="presParOf" srcId="{54E0EFB5-9B50-401E-B12E-C30FDA7099F1}" destId="{565E43A1-47E3-4CFD-BDEF-751DF96B6812}" srcOrd="0" destOrd="0" presId="urn:microsoft.com/office/officeart/2008/layout/LinedList"/>
    <dgm:cxn modelId="{6FDC631B-C6F9-458C-9F6C-973F7F592FDD}" type="presParOf" srcId="{54E0EFB5-9B50-401E-B12E-C30FDA7099F1}" destId="{3FE6244D-C90A-45CA-8E6C-1D34CE49096B}" srcOrd="1" destOrd="0" presId="urn:microsoft.com/office/officeart/2008/layout/LinedList"/>
    <dgm:cxn modelId="{24A05571-E043-402E-BE5C-A96A2C905B6C}" type="presParOf" srcId="{54E0EFB5-9B50-401E-B12E-C30FDA7099F1}" destId="{619A0820-E499-470F-B6AD-6409C51BC6E7}" srcOrd="2" destOrd="0" presId="urn:microsoft.com/office/officeart/2008/layout/LinedList"/>
    <dgm:cxn modelId="{6F49BF03-F71B-4E6E-82E9-09F7C52966CA}" type="presParOf" srcId="{002A0C39-07B3-4D47-921E-C16C7C850748}" destId="{61DDEEEB-8754-41DE-80F3-E1182E7A09FE}" srcOrd="2" destOrd="0" presId="urn:microsoft.com/office/officeart/2008/layout/LinedList"/>
    <dgm:cxn modelId="{AAE6BBB4-04D1-436D-89BB-7F49F2265220}" type="presParOf" srcId="{002A0C39-07B3-4D47-921E-C16C7C850748}" destId="{30CF8B20-EB66-454B-B8E9-BE7A897DF85E}" srcOrd="3" destOrd="0" presId="urn:microsoft.com/office/officeart/2008/layout/LinedList"/>
    <dgm:cxn modelId="{1FDF23BA-FD21-4CB9-A481-EA24A1CAABE7}" type="presParOf" srcId="{002A0C39-07B3-4D47-921E-C16C7C850748}" destId="{1F4006A5-60F6-4008-98ED-5326621B38E0}" srcOrd="4" destOrd="0" presId="urn:microsoft.com/office/officeart/2008/layout/LinedList"/>
    <dgm:cxn modelId="{A9F122E8-E1D0-4CBB-9259-97F656B2F966}" type="presParOf" srcId="{1F4006A5-60F6-4008-98ED-5326621B38E0}" destId="{F143D9D1-F923-401F-9D80-FA3D08A9BDCA}" srcOrd="0" destOrd="0" presId="urn:microsoft.com/office/officeart/2008/layout/LinedList"/>
    <dgm:cxn modelId="{63CFC554-3799-416A-85CD-62BB5F96A00D}" type="presParOf" srcId="{1F4006A5-60F6-4008-98ED-5326621B38E0}" destId="{EA497C92-A513-4B23-AB71-DDB7BB25C069}" srcOrd="1" destOrd="0" presId="urn:microsoft.com/office/officeart/2008/layout/LinedList"/>
    <dgm:cxn modelId="{9822C774-0819-4476-ABFE-0C2DF02CD9FC}" type="presParOf" srcId="{1F4006A5-60F6-4008-98ED-5326621B38E0}" destId="{A392CEFA-716A-4EA6-BB07-EDE308A21428}" srcOrd="2" destOrd="0" presId="urn:microsoft.com/office/officeart/2008/layout/LinedList"/>
    <dgm:cxn modelId="{EF519458-859C-4892-94AE-69718A438E10}" type="presParOf" srcId="{002A0C39-07B3-4D47-921E-C16C7C850748}" destId="{A9149653-3E7A-4A02-A6E2-1AC4EC604CB7}" srcOrd="5" destOrd="0" presId="urn:microsoft.com/office/officeart/2008/layout/LinedList"/>
    <dgm:cxn modelId="{D319D531-D1DE-45CC-BE17-44F830E80745}" type="presParOf" srcId="{002A0C39-07B3-4D47-921E-C16C7C850748}" destId="{8E55501F-B4A5-4C23-8C8D-373F85893B47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32.xml><?xml version="1.0" encoding="utf-8"?>
<dgm:dataModel xmlns:dgm="http://schemas.openxmlformats.org/drawingml/2006/diagram" xmlns:a="http://schemas.openxmlformats.org/drawingml/2006/main">
  <dgm:ptLst>
    <dgm:pt modelId="{86245B3C-4815-4953-A413-42B36C9FC942}" type="doc">
      <dgm:prSet loTypeId="urn:microsoft.com/office/officeart/2005/8/layout/pyramid1" loCatId="pyramid" qsTypeId="urn:microsoft.com/office/officeart/2005/8/quickstyle/simple1" qsCatId="simple" csTypeId="urn:microsoft.com/office/officeart/2005/8/colors/colorful3" csCatId="colorful" phldr="1"/>
      <dgm:spPr/>
    </dgm:pt>
    <dgm:pt modelId="{B934E265-190C-4757-8DE7-8ADB00F58D94}">
      <dgm:prSet phldrT="[Texto]" custT="1"/>
      <dgm:spPr/>
      <dgm:t>
        <a:bodyPr/>
        <a:lstStyle/>
        <a:p>
          <a:r>
            <a:rPr lang="pt-BR" sz="1600" b="1"/>
            <a:t>Raio </a:t>
          </a:r>
        </a:p>
        <a:p>
          <a:r>
            <a:rPr lang="pt-BR" sz="1600" b="1"/>
            <a:t>das </a:t>
          </a:r>
        </a:p>
        <a:p>
          <a:r>
            <a:rPr lang="pt-BR" sz="1600" b="1"/>
            <a:t>Partículas</a:t>
          </a:r>
        </a:p>
        <a:p>
          <a:endParaRPr lang="pt-BR" sz="1600"/>
        </a:p>
        <a:p>
          <a:endParaRPr lang="pt-BR" sz="1600"/>
        </a:p>
        <a:p>
          <a:r>
            <a:rPr lang="pt-BR" sz="4000"/>
            <a:t>0,0028 m</a:t>
          </a:r>
        </a:p>
      </dgm:t>
    </dgm:pt>
    <dgm:pt modelId="{294D6D0B-F7C2-4332-92A7-87C7C0E28D52}" type="parTrans" cxnId="{35418545-C77C-42CE-8B20-8AB69CAC20FA}">
      <dgm:prSet/>
      <dgm:spPr/>
      <dgm:t>
        <a:bodyPr/>
        <a:lstStyle/>
        <a:p>
          <a:endParaRPr lang="pt-BR"/>
        </a:p>
      </dgm:t>
    </dgm:pt>
    <dgm:pt modelId="{0C9B9C8B-DE62-4C44-B29C-9338E8B9A925}" type="sibTrans" cxnId="{35418545-C77C-42CE-8B20-8AB69CAC20FA}">
      <dgm:prSet/>
      <dgm:spPr/>
      <dgm:t>
        <a:bodyPr/>
        <a:lstStyle/>
        <a:p>
          <a:endParaRPr lang="pt-BR"/>
        </a:p>
      </dgm:t>
    </dgm:pt>
    <dgm:pt modelId="{13580935-42B3-4421-BC38-BFE2E375AFEA}" type="pres">
      <dgm:prSet presAssocID="{86245B3C-4815-4953-A413-42B36C9FC942}" presName="Name0" presStyleCnt="0">
        <dgm:presLayoutVars>
          <dgm:dir/>
          <dgm:animLvl val="lvl"/>
          <dgm:resizeHandles val="exact"/>
        </dgm:presLayoutVars>
      </dgm:prSet>
      <dgm:spPr/>
    </dgm:pt>
    <dgm:pt modelId="{B11ADB96-7668-48CB-A759-9479CE272DBF}" type="pres">
      <dgm:prSet presAssocID="{B934E265-190C-4757-8DE7-8ADB00F58D94}" presName="Name8" presStyleCnt="0"/>
      <dgm:spPr/>
    </dgm:pt>
    <dgm:pt modelId="{1B7E5043-3BBF-4F62-8E69-4B6D8932AE87}" type="pres">
      <dgm:prSet presAssocID="{B934E265-190C-4757-8DE7-8ADB00F58D94}" presName="level" presStyleLbl="node1" presStyleIdx="0" presStyleCnt="1">
        <dgm:presLayoutVars>
          <dgm:chMax val="1"/>
          <dgm:bulletEnabled val="1"/>
        </dgm:presLayoutVars>
      </dgm:prSet>
      <dgm:spPr/>
    </dgm:pt>
    <dgm:pt modelId="{0B27DD5B-C2BF-4AEC-A3AE-2E5FE04A6D98}" type="pres">
      <dgm:prSet presAssocID="{B934E265-190C-4757-8DE7-8ADB00F58D94}" presName="levelTx" presStyleLbl="revTx" presStyleIdx="0" presStyleCnt="0">
        <dgm:presLayoutVars>
          <dgm:chMax val="1"/>
          <dgm:bulletEnabled val="1"/>
        </dgm:presLayoutVars>
      </dgm:prSet>
      <dgm:spPr/>
    </dgm:pt>
  </dgm:ptLst>
  <dgm:cxnLst>
    <dgm:cxn modelId="{18B7651E-05BD-42DB-A369-02E6FDC88516}" type="presOf" srcId="{B934E265-190C-4757-8DE7-8ADB00F58D94}" destId="{1B7E5043-3BBF-4F62-8E69-4B6D8932AE87}" srcOrd="0" destOrd="0" presId="urn:microsoft.com/office/officeart/2005/8/layout/pyramid1"/>
    <dgm:cxn modelId="{35418545-C77C-42CE-8B20-8AB69CAC20FA}" srcId="{86245B3C-4815-4953-A413-42B36C9FC942}" destId="{B934E265-190C-4757-8DE7-8ADB00F58D94}" srcOrd="0" destOrd="0" parTransId="{294D6D0B-F7C2-4332-92A7-87C7C0E28D52}" sibTransId="{0C9B9C8B-DE62-4C44-B29C-9338E8B9A925}"/>
    <dgm:cxn modelId="{0CC08A8D-3D7C-4DD9-8676-7E3CA5525CE1}" type="presOf" srcId="{B934E265-190C-4757-8DE7-8ADB00F58D94}" destId="{0B27DD5B-C2BF-4AEC-A3AE-2E5FE04A6D98}" srcOrd="1" destOrd="0" presId="urn:microsoft.com/office/officeart/2005/8/layout/pyramid1"/>
    <dgm:cxn modelId="{901017E2-C0DF-4570-857C-66F27D476810}" type="presOf" srcId="{86245B3C-4815-4953-A413-42B36C9FC942}" destId="{13580935-42B3-4421-BC38-BFE2E375AFEA}" srcOrd="0" destOrd="0" presId="urn:microsoft.com/office/officeart/2005/8/layout/pyramid1"/>
    <dgm:cxn modelId="{9A5F6097-ADD9-4883-8678-398BB094C302}" type="presParOf" srcId="{13580935-42B3-4421-BC38-BFE2E375AFEA}" destId="{B11ADB96-7668-48CB-A759-9479CE272DBF}" srcOrd="0" destOrd="0" presId="urn:microsoft.com/office/officeart/2005/8/layout/pyramid1"/>
    <dgm:cxn modelId="{BFBEC451-81BD-4238-834A-561F8C2342F4}" type="presParOf" srcId="{B11ADB96-7668-48CB-A759-9479CE272DBF}" destId="{1B7E5043-3BBF-4F62-8E69-4B6D8932AE87}" srcOrd="0" destOrd="0" presId="urn:microsoft.com/office/officeart/2005/8/layout/pyramid1"/>
    <dgm:cxn modelId="{33A2606B-C1CC-4C2B-B836-035B66BD3D44}" type="presParOf" srcId="{B11ADB96-7668-48CB-A759-9479CE272DBF}" destId="{0B27DD5B-C2BF-4AEC-A3AE-2E5FE04A6D98}" srcOrd="1" destOrd="0" presId="urn:microsoft.com/office/officeart/2005/8/layout/pyramid1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33.xml><?xml version="1.0" encoding="utf-8"?>
<dgm:dataModel xmlns:dgm="http://schemas.openxmlformats.org/drawingml/2006/diagram" xmlns:a="http://schemas.openxmlformats.org/drawingml/2006/main">
  <dgm:ptLst>
    <dgm:pt modelId="{689E6A06-D2B0-4E2E-9138-D9EB145572CD}" type="doc">
      <dgm:prSet loTypeId="urn:microsoft.com/office/officeart/2008/layout/CaptionedPictures" loCatId="picture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pt-BR"/>
        </a:p>
      </dgm:t>
    </dgm:pt>
    <dgm:pt modelId="{200CA639-B916-44B2-A09F-0419121371BB}">
      <dgm:prSet phldrT="[Texto]"/>
      <dgm:spPr/>
      <dgm:t>
        <a:bodyPr/>
        <a:lstStyle/>
        <a:p>
          <a:r>
            <a:rPr lang="pt-BR"/>
            <a:t>Parâmetros</a:t>
          </a:r>
        </a:p>
      </dgm:t>
    </dgm:pt>
    <dgm:pt modelId="{1221787F-73F4-4470-82D1-00FC599D6B96}" type="parTrans" cxnId="{8D02BBA9-AD1F-496B-BC69-11C0835FF15D}">
      <dgm:prSet/>
      <dgm:spPr/>
      <dgm:t>
        <a:bodyPr/>
        <a:lstStyle/>
        <a:p>
          <a:endParaRPr lang="pt-BR"/>
        </a:p>
      </dgm:t>
    </dgm:pt>
    <dgm:pt modelId="{911152F8-BE41-4255-AED5-B74FD5372193}" type="sibTrans" cxnId="{8D02BBA9-AD1F-496B-BC69-11C0835FF15D}">
      <dgm:prSet/>
      <dgm:spPr/>
      <dgm:t>
        <a:bodyPr/>
        <a:lstStyle/>
        <a:p>
          <a:endParaRPr lang="pt-BR"/>
        </a:p>
      </dgm:t>
    </dgm:pt>
    <dgm:pt modelId="{8623EBBD-51FC-45A7-9BC6-30DD7FA51DF2}">
      <dgm:prSet phldrT="[Texto]" custT="1"/>
      <dgm:spPr/>
      <dgm:t>
        <a:bodyPr/>
        <a:lstStyle/>
        <a:p>
          <a:r>
            <a:rPr lang="pt-BR" sz="1400">
              <a:solidFill>
                <a:sysClr val="windowText" lastClr="000000"/>
              </a:solidFill>
            </a:rPr>
            <a:t>Raio maior : 0,1 m</a:t>
          </a:r>
        </a:p>
        <a:p>
          <a:r>
            <a:rPr lang="pt-BR" sz="1400">
              <a:solidFill>
                <a:sysClr val="windowText" lastClr="000000"/>
              </a:solidFill>
            </a:rPr>
            <a:t>Raio menor : 0,025 m</a:t>
          </a:r>
        </a:p>
        <a:p>
          <a:r>
            <a:rPr lang="pt-BR" sz="1400">
              <a:solidFill>
                <a:sysClr val="windowText" lastClr="000000"/>
              </a:solidFill>
            </a:rPr>
            <a:t>Geratriz : 0,1803 m</a:t>
          </a:r>
        </a:p>
      </dgm:t>
    </dgm:pt>
    <dgm:pt modelId="{8332112B-EE76-4AC3-86D2-D68121CE403F}" type="parTrans" cxnId="{042F0970-9202-4B5D-A0A3-E3082980EBCC}">
      <dgm:prSet/>
      <dgm:spPr/>
      <dgm:t>
        <a:bodyPr/>
        <a:lstStyle/>
        <a:p>
          <a:endParaRPr lang="pt-BR"/>
        </a:p>
      </dgm:t>
    </dgm:pt>
    <dgm:pt modelId="{AA3C4DA4-8C76-47C8-A963-709DADB60C53}" type="sibTrans" cxnId="{042F0970-9202-4B5D-A0A3-E3082980EBCC}">
      <dgm:prSet/>
      <dgm:spPr/>
      <dgm:t>
        <a:bodyPr/>
        <a:lstStyle/>
        <a:p>
          <a:endParaRPr lang="pt-BR"/>
        </a:p>
      </dgm:t>
    </dgm:pt>
    <dgm:pt modelId="{A92FA326-51D2-4AD4-9044-EF36F1000F52}">
      <dgm:prSet phldrT="[Texto]"/>
      <dgm:spPr/>
      <dgm:t>
        <a:bodyPr/>
        <a:lstStyle/>
        <a:p>
          <a:r>
            <a:rPr lang="pt-BR"/>
            <a:t>Parâmetros</a:t>
          </a:r>
        </a:p>
      </dgm:t>
    </dgm:pt>
    <dgm:pt modelId="{BC23DAC6-426B-4980-A38A-51DF5387AE82}" type="parTrans" cxnId="{96FC6797-E37B-4888-B020-9332BE8698DF}">
      <dgm:prSet/>
      <dgm:spPr/>
      <dgm:t>
        <a:bodyPr/>
        <a:lstStyle/>
        <a:p>
          <a:endParaRPr lang="pt-BR"/>
        </a:p>
      </dgm:t>
    </dgm:pt>
    <dgm:pt modelId="{C1D94A43-A046-4D92-8674-7C95FBAAFA92}" type="sibTrans" cxnId="{96FC6797-E37B-4888-B020-9332BE8698DF}">
      <dgm:prSet/>
      <dgm:spPr/>
      <dgm:t>
        <a:bodyPr/>
        <a:lstStyle/>
        <a:p>
          <a:endParaRPr lang="pt-BR"/>
        </a:p>
      </dgm:t>
    </dgm:pt>
    <dgm:pt modelId="{39BB7996-5814-4BB5-A970-A61D973B0B2E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Raio: 0,1 m</a:t>
          </a:r>
        </a:p>
        <a:p>
          <a:r>
            <a:rPr lang="pt-BR">
              <a:solidFill>
                <a:sysClr val="windowText" lastClr="000000"/>
              </a:solidFill>
            </a:rPr>
            <a:t>Altura: 0,5 m</a:t>
          </a:r>
        </a:p>
      </dgm:t>
    </dgm:pt>
    <dgm:pt modelId="{DCF8777A-710E-4901-807B-70752D3BC11C}" type="parTrans" cxnId="{5989F8D6-D3E7-47CF-833E-5704B52BCDBC}">
      <dgm:prSet/>
      <dgm:spPr/>
      <dgm:t>
        <a:bodyPr/>
        <a:lstStyle/>
        <a:p>
          <a:endParaRPr lang="pt-BR"/>
        </a:p>
      </dgm:t>
    </dgm:pt>
    <dgm:pt modelId="{DFEAC45D-DB1F-4DCA-98E3-B425320C11C6}" type="sibTrans" cxnId="{5989F8D6-D3E7-47CF-833E-5704B52BCDBC}">
      <dgm:prSet/>
      <dgm:spPr/>
      <dgm:t>
        <a:bodyPr/>
        <a:lstStyle/>
        <a:p>
          <a:endParaRPr lang="pt-BR"/>
        </a:p>
      </dgm:t>
    </dgm:pt>
    <dgm:pt modelId="{B91D8B73-85E5-434C-87D8-CA858924C422}" type="pres">
      <dgm:prSet presAssocID="{689E6A06-D2B0-4E2E-9138-D9EB145572CD}" presName="Name0" presStyleCnt="0">
        <dgm:presLayoutVars>
          <dgm:chMax/>
          <dgm:chPref/>
          <dgm:dir/>
        </dgm:presLayoutVars>
      </dgm:prSet>
      <dgm:spPr/>
    </dgm:pt>
    <dgm:pt modelId="{7AD015FD-31EB-42C7-8E3D-A8E5AAC1132D}" type="pres">
      <dgm:prSet presAssocID="{200CA639-B916-44B2-A09F-0419121371BB}" presName="composite" presStyleCnt="0">
        <dgm:presLayoutVars>
          <dgm:chMax val="1"/>
          <dgm:chPref val="1"/>
        </dgm:presLayoutVars>
      </dgm:prSet>
      <dgm:spPr/>
    </dgm:pt>
    <dgm:pt modelId="{3353ADD1-B866-4E81-9419-F793AF1C0086}" type="pres">
      <dgm:prSet presAssocID="{200CA639-B916-44B2-A09F-0419121371BB}" presName="Accent" presStyleLbl="trAlignAcc1" presStyleIdx="0" presStyleCnt="2" custLinFactNeighborX="-1506" custLinFactNeighborY="427">
        <dgm:presLayoutVars>
          <dgm:chMax val="0"/>
          <dgm:chPref val="0"/>
        </dgm:presLayoutVars>
      </dgm:prSet>
      <dgm:spPr/>
    </dgm:pt>
    <dgm:pt modelId="{0703B385-3E3D-4C48-BA5D-7A22A44BC3F2}" type="pres">
      <dgm:prSet presAssocID="{200CA639-B916-44B2-A09F-0419121371BB}" presName="Image" presStyleLbl="alignImgPlace1" presStyleIdx="0" presStyleCnt="2">
        <dgm:presLayoutVars>
          <dgm:chMax val="0"/>
          <dgm:chPref val="0"/>
        </dgm:presLayoutVars>
      </dgm:prSet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</dgm:pt>
    <dgm:pt modelId="{474B7056-C312-459C-94A5-DA760C5B6779}" type="pres">
      <dgm:prSet presAssocID="{200CA639-B916-44B2-A09F-0419121371BB}" presName="ChildComposite" presStyleCnt="0"/>
      <dgm:spPr/>
    </dgm:pt>
    <dgm:pt modelId="{1A255149-DD80-4C7A-9FB1-91BF01F67A41}" type="pres">
      <dgm:prSet presAssocID="{200CA639-B916-44B2-A09F-0419121371BB}" presName="Child" presStyleLbl="node1" presStyleIdx="0" presStyleCnt="2" custScaleX="113260" custScaleY="142612">
        <dgm:presLayoutVars>
          <dgm:chMax val="0"/>
          <dgm:chPref val="0"/>
          <dgm:bulletEnabled val="1"/>
        </dgm:presLayoutVars>
      </dgm:prSet>
      <dgm:spPr/>
    </dgm:pt>
    <dgm:pt modelId="{BEED00FB-1CC2-4F65-A353-556F8BE58095}" type="pres">
      <dgm:prSet presAssocID="{200CA639-B916-44B2-A09F-0419121371BB}" presName="Parent" presStyleLbl="revTx" presStyleIdx="0" presStyleCnt="2" custLinFactNeighborY="-29890">
        <dgm:presLayoutVars>
          <dgm:chMax val="1"/>
          <dgm:chPref val="0"/>
          <dgm:bulletEnabled val="1"/>
        </dgm:presLayoutVars>
      </dgm:prSet>
      <dgm:spPr/>
    </dgm:pt>
    <dgm:pt modelId="{99990FD3-A625-46C0-9567-4388ED5AB236}" type="pres">
      <dgm:prSet presAssocID="{911152F8-BE41-4255-AED5-B74FD5372193}" presName="sibTrans" presStyleCnt="0"/>
      <dgm:spPr/>
    </dgm:pt>
    <dgm:pt modelId="{9285FD6E-9506-4EC5-B1E2-7786BFC56DF9}" type="pres">
      <dgm:prSet presAssocID="{A92FA326-51D2-4AD4-9044-EF36F1000F52}" presName="composite" presStyleCnt="0">
        <dgm:presLayoutVars>
          <dgm:chMax val="1"/>
          <dgm:chPref val="1"/>
        </dgm:presLayoutVars>
      </dgm:prSet>
      <dgm:spPr/>
    </dgm:pt>
    <dgm:pt modelId="{F02490D4-5B05-4E12-9AF2-9969605B423C}" type="pres">
      <dgm:prSet presAssocID="{A92FA326-51D2-4AD4-9044-EF36F1000F52}" presName="Accent" presStyleLbl="trAlignAcc1" presStyleIdx="1" presStyleCnt="2">
        <dgm:presLayoutVars>
          <dgm:chMax val="0"/>
          <dgm:chPref val="0"/>
        </dgm:presLayoutVars>
      </dgm:prSet>
      <dgm:spPr/>
    </dgm:pt>
    <dgm:pt modelId="{F080C44C-4594-4F50-9455-22295DCF333F}" type="pres">
      <dgm:prSet presAssocID="{A92FA326-51D2-4AD4-9044-EF36F1000F52}" presName="Image" presStyleLbl="alignImgPlace1" presStyleIdx="1" presStyleCnt="2">
        <dgm:presLayoutVars>
          <dgm:chMax val="0"/>
          <dgm:chPref val="0"/>
        </dgm:presLayoutVars>
      </dgm:prSet>
      <dgm:spPr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</dgm:pt>
    <dgm:pt modelId="{F23349C4-5A60-44FB-9F2D-83BF9D20371C}" type="pres">
      <dgm:prSet presAssocID="{A92FA326-51D2-4AD4-9044-EF36F1000F52}" presName="ChildComposite" presStyleCnt="0"/>
      <dgm:spPr/>
    </dgm:pt>
    <dgm:pt modelId="{F13D5528-5303-4C77-96E8-59613F3A2ED6}" type="pres">
      <dgm:prSet presAssocID="{A92FA326-51D2-4AD4-9044-EF36F1000F52}" presName="Child" presStyleLbl="node1" presStyleIdx="1" presStyleCnt="2" custLinFactNeighborX="-1338" custLinFactNeighborY="-6020">
        <dgm:presLayoutVars>
          <dgm:chMax val="0"/>
          <dgm:chPref val="0"/>
          <dgm:bulletEnabled val="1"/>
        </dgm:presLayoutVars>
      </dgm:prSet>
      <dgm:spPr/>
    </dgm:pt>
    <dgm:pt modelId="{28578F63-1D2D-44FF-9AE7-7C5902207430}" type="pres">
      <dgm:prSet presAssocID="{A92FA326-51D2-4AD4-9044-EF36F1000F52}" presName="Parent" presStyleLbl="revTx" presStyleIdx="1" presStyleCnt="2">
        <dgm:presLayoutVars>
          <dgm:chMax val="1"/>
          <dgm:chPref val="0"/>
          <dgm:bulletEnabled val="1"/>
        </dgm:presLayoutVars>
      </dgm:prSet>
      <dgm:spPr/>
    </dgm:pt>
  </dgm:ptLst>
  <dgm:cxnLst>
    <dgm:cxn modelId="{5A558603-674B-4AE2-A0D0-FCC8C9F4E658}" type="presOf" srcId="{200CA639-B916-44B2-A09F-0419121371BB}" destId="{BEED00FB-1CC2-4F65-A353-556F8BE58095}" srcOrd="0" destOrd="0" presId="urn:microsoft.com/office/officeart/2008/layout/CaptionedPictures"/>
    <dgm:cxn modelId="{5D1B4F0B-7A4D-4AF1-A5A4-C56AB60C4E30}" type="presOf" srcId="{8623EBBD-51FC-45A7-9BC6-30DD7FA51DF2}" destId="{1A255149-DD80-4C7A-9FB1-91BF01F67A41}" srcOrd="0" destOrd="0" presId="urn:microsoft.com/office/officeart/2008/layout/CaptionedPictures"/>
    <dgm:cxn modelId="{750ED33E-10F8-4845-B4A9-4BA1BAA2BEA5}" type="presOf" srcId="{689E6A06-D2B0-4E2E-9138-D9EB145572CD}" destId="{B91D8B73-85E5-434C-87D8-CA858924C422}" srcOrd="0" destOrd="0" presId="urn:microsoft.com/office/officeart/2008/layout/CaptionedPictures"/>
    <dgm:cxn modelId="{DFF71968-8879-400C-B1C2-7714E7424241}" type="presOf" srcId="{A92FA326-51D2-4AD4-9044-EF36F1000F52}" destId="{28578F63-1D2D-44FF-9AE7-7C5902207430}" srcOrd="0" destOrd="0" presId="urn:microsoft.com/office/officeart/2008/layout/CaptionedPictures"/>
    <dgm:cxn modelId="{042F0970-9202-4B5D-A0A3-E3082980EBCC}" srcId="{200CA639-B916-44B2-A09F-0419121371BB}" destId="{8623EBBD-51FC-45A7-9BC6-30DD7FA51DF2}" srcOrd="0" destOrd="0" parTransId="{8332112B-EE76-4AC3-86D2-D68121CE403F}" sibTransId="{AA3C4DA4-8C76-47C8-A963-709DADB60C53}"/>
    <dgm:cxn modelId="{96FC6797-E37B-4888-B020-9332BE8698DF}" srcId="{689E6A06-D2B0-4E2E-9138-D9EB145572CD}" destId="{A92FA326-51D2-4AD4-9044-EF36F1000F52}" srcOrd="1" destOrd="0" parTransId="{BC23DAC6-426B-4980-A38A-51DF5387AE82}" sibTransId="{C1D94A43-A046-4D92-8674-7C95FBAAFA92}"/>
    <dgm:cxn modelId="{6395349B-87C6-4E6D-B31E-3064C84CDAC7}" type="presOf" srcId="{39BB7996-5814-4BB5-A970-A61D973B0B2E}" destId="{F13D5528-5303-4C77-96E8-59613F3A2ED6}" srcOrd="0" destOrd="0" presId="urn:microsoft.com/office/officeart/2008/layout/CaptionedPictures"/>
    <dgm:cxn modelId="{8D02BBA9-AD1F-496B-BC69-11C0835FF15D}" srcId="{689E6A06-D2B0-4E2E-9138-D9EB145572CD}" destId="{200CA639-B916-44B2-A09F-0419121371BB}" srcOrd="0" destOrd="0" parTransId="{1221787F-73F4-4470-82D1-00FC599D6B96}" sibTransId="{911152F8-BE41-4255-AED5-B74FD5372193}"/>
    <dgm:cxn modelId="{5989F8D6-D3E7-47CF-833E-5704B52BCDBC}" srcId="{A92FA326-51D2-4AD4-9044-EF36F1000F52}" destId="{39BB7996-5814-4BB5-A970-A61D973B0B2E}" srcOrd="0" destOrd="0" parTransId="{DCF8777A-710E-4901-807B-70752D3BC11C}" sibTransId="{DFEAC45D-DB1F-4DCA-98E3-B425320C11C6}"/>
    <dgm:cxn modelId="{D27779BD-DA42-42E0-8BDA-2AF52AE5D8DA}" type="presParOf" srcId="{B91D8B73-85E5-434C-87D8-CA858924C422}" destId="{7AD015FD-31EB-42C7-8E3D-A8E5AAC1132D}" srcOrd="0" destOrd="0" presId="urn:microsoft.com/office/officeart/2008/layout/CaptionedPictures"/>
    <dgm:cxn modelId="{7094395E-8F9E-4564-9CFC-FF6FD1B22737}" type="presParOf" srcId="{7AD015FD-31EB-42C7-8E3D-A8E5AAC1132D}" destId="{3353ADD1-B866-4E81-9419-F793AF1C0086}" srcOrd="0" destOrd="0" presId="urn:microsoft.com/office/officeart/2008/layout/CaptionedPictures"/>
    <dgm:cxn modelId="{FB3A0416-8DD8-4AE7-80E2-1A8213DAA967}" type="presParOf" srcId="{7AD015FD-31EB-42C7-8E3D-A8E5AAC1132D}" destId="{0703B385-3E3D-4C48-BA5D-7A22A44BC3F2}" srcOrd="1" destOrd="0" presId="urn:microsoft.com/office/officeart/2008/layout/CaptionedPictures"/>
    <dgm:cxn modelId="{6EAA0047-3EB3-4BA6-BA30-AA4CB5FDABDB}" type="presParOf" srcId="{7AD015FD-31EB-42C7-8E3D-A8E5AAC1132D}" destId="{474B7056-C312-459C-94A5-DA760C5B6779}" srcOrd="2" destOrd="0" presId="urn:microsoft.com/office/officeart/2008/layout/CaptionedPictures"/>
    <dgm:cxn modelId="{1C9AA937-862E-4706-94A2-6F440C2F9BF2}" type="presParOf" srcId="{474B7056-C312-459C-94A5-DA760C5B6779}" destId="{1A255149-DD80-4C7A-9FB1-91BF01F67A41}" srcOrd="0" destOrd="0" presId="urn:microsoft.com/office/officeart/2008/layout/CaptionedPictures"/>
    <dgm:cxn modelId="{1CDF2F4C-CC2D-4839-96D6-0ACB4BF886D3}" type="presParOf" srcId="{474B7056-C312-459C-94A5-DA760C5B6779}" destId="{BEED00FB-1CC2-4F65-A353-556F8BE58095}" srcOrd="1" destOrd="0" presId="urn:microsoft.com/office/officeart/2008/layout/CaptionedPictures"/>
    <dgm:cxn modelId="{173A8CBF-CA78-45D1-9786-42DE9E241394}" type="presParOf" srcId="{B91D8B73-85E5-434C-87D8-CA858924C422}" destId="{99990FD3-A625-46C0-9567-4388ED5AB236}" srcOrd="1" destOrd="0" presId="urn:microsoft.com/office/officeart/2008/layout/CaptionedPictures"/>
    <dgm:cxn modelId="{4D72DB28-14C2-4AE5-AECE-DAB9130C7199}" type="presParOf" srcId="{B91D8B73-85E5-434C-87D8-CA858924C422}" destId="{9285FD6E-9506-4EC5-B1E2-7786BFC56DF9}" srcOrd="2" destOrd="0" presId="urn:microsoft.com/office/officeart/2008/layout/CaptionedPictures"/>
    <dgm:cxn modelId="{F6722E15-D06E-4922-A680-A715B1F43FCC}" type="presParOf" srcId="{9285FD6E-9506-4EC5-B1E2-7786BFC56DF9}" destId="{F02490D4-5B05-4E12-9AF2-9969605B423C}" srcOrd="0" destOrd="0" presId="urn:microsoft.com/office/officeart/2008/layout/CaptionedPictures"/>
    <dgm:cxn modelId="{71C5B622-D383-4BC6-9551-A73D716FE51F}" type="presParOf" srcId="{9285FD6E-9506-4EC5-B1E2-7786BFC56DF9}" destId="{F080C44C-4594-4F50-9455-22295DCF333F}" srcOrd="1" destOrd="0" presId="urn:microsoft.com/office/officeart/2008/layout/CaptionedPictures"/>
    <dgm:cxn modelId="{8FD2D2E2-3CE9-4C71-81CA-DD222B0994B3}" type="presParOf" srcId="{9285FD6E-9506-4EC5-B1E2-7786BFC56DF9}" destId="{F23349C4-5A60-44FB-9F2D-83BF9D20371C}" srcOrd="2" destOrd="0" presId="urn:microsoft.com/office/officeart/2008/layout/CaptionedPictures"/>
    <dgm:cxn modelId="{FBACDD75-0BE8-45C3-BFFD-FA8056F3BE66}" type="presParOf" srcId="{F23349C4-5A60-44FB-9F2D-83BF9D20371C}" destId="{F13D5528-5303-4C77-96E8-59613F3A2ED6}" srcOrd="0" destOrd="0" presId="urn:microsoft.com/office/officeart/2008/layout/CaptionedPictures"/>
    <dgm:cxn modelId="{9B5B83FB-534D-4E1E-87CA-9BC098D625BD}" type="presParOf" srcId="{F23349C4-5A60-44FB-9F2D-83BF9D20371C}" destId="{28578F63-1D2D-44FF-9AE7-7C5902207430}" srcOrd="1" destOrd="0" presId="urn:microsoft.com/office/officeart/2008/layout/CaptionedPictures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34.xml><?xml version="1.0" encoding="utf-8"?>
<dgm:dataModel xmlns:dgm="http://schemas.openxmlformats.org/drawingml/2006/diagram" xmlns:a="http://schemas.openxmlformats.org/drawingml/2006/main">
  <dgm:ptLst>
    <dgm:pt modelId="{5C421CD2-BA4D-4F6B-8DCB-535712EABCEF}" type="doc">
      <dgm:prSet loTypeId="urn:microsoft.com/office/officeart/2005/8/layout/vList2" loCatId="list" qsTypeId="urn:microsoft.com/office/officeart/2005/8/quickstyle/simple1" qsCatId="simple" csTypeId="urn:microsoft.com/office/officeart/2005/8/colors/colorful4" csCatId="colorful" phldr="1"/>
      <dgm:spPr/>
      <dgm:t>
        <a:bodyPr/>
        <a:lstStyle/>
        <a:p>
          <a:endParaRPr lang="pt-BR"/>
        </a:p>
      </dgm:t>
    </dgm:pt>
    <dgm:pt modelId="{CA0B4508-0228-4944-9BB2-8B167C839294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Geometria do Leito </a:t>
          </a:r>
        </a:p>
      </dgm:t>
    </dgm:pt>
    <dgm:pt modelId="{4DB6EBBD-52E5-4233-9DDA-41858012F5A2}" type="parTrans" cxnId="{80AF18D5-3EE0-4709-91F6-DEC92A31D557}">
      <dgm:prSet/>
      <dgm:spPr/>
      <dgm:t>
        <a:bodyPr/>
        <a:lstStyle/>
        <a:p>
          <a:endParaRPr lang="pt-BR"/>
        </a:p>
      </dgm:t>
    </dgm:pt>
    <dgm:pt modelId="{29AD8F6F-28AF-4071-B331-605684193EA7}" type="sibTrans" cxnId="{80AF18D5-3EE0-4709-91F6-DEC92A31D557}">
      <dgm:prSet/>
      <dgm:spPr/>
      <dgm:t>
        <a:bodyPr/>
        <a:lstStyle/>
        <a:p>
          <a:endParaRPr lang="pt-BR"/>
        </a:p>
      </dgm:t>
    </dgm:pt>
    <dgm:pt modelId="{1CFFAAA4-3D48-4758-82FC-F5FA70D2C6D9}" type="pres">
      <dgm:prSet presAssocID="{5C421CD2-BA4D-4F6B-8DCB-535712EABCEF}" presName="linear" presStyleCnt="0">
        <dgm:presLayoutVars>
          <dgm:animLvl val="lvl"/>
          <dgm:resizeHandles val="exact"/>
        </dgm:presLayoutVars>
      </dgm:prSet>
      <dgm:spPr/>
    </dgm:pt>
    <dgm:pt modelId="{A43E5921-6178-42A1-A2DD-D5F8890ACBA1}" type="pres">
      <dgm:prSet presAssocID="{CA0B4508-0228-4944-9BB2-8B167C839294}" presName="parentText" presStyleLbl="node1" presStyleIdx="0" presStyleCnt="1" custLinFactNeighborX="2268" custLinFactNeighborY="15264">
        <dgm:presLayoutVars>
          <dgm:chMax val="0"/>
          <dgm:bulletEnabled val="1"/>
        </dgm:presLayoutVars>
      </dgm:prSet>
      <dgm:spPr/>
    </dgm:pt>
  </dgm:ptLst>
  <dgm:cxnLst>
    <dgm:cxn modelId="{BD5C30D2-ADD9-4E72-B7B0-3218C9E597FB}" type="presOf" srcId="{5C421CD2-BA4D-4F6B-8DCB-535712EABCEF}" destId="{1CFFAAA4-3D48-4758-82FC-F5FA70D2C6D9}" srcOrd="0" destOrd="0" presId="urn:microsoft.com/office/officeart/2005/8/layout/vList2"/>
    <dgm:cxn modelId="{80AF18D5-3EE0-4709-91F6-DEC92A31D557}" srcId="{5C421CD2-BA4D-4F6B-8DCB-535712EABCEF}" destId="{CA0B4508-0228-4944-9BB2-8B167C839294}" srcOrd="0" destOrd="0" parTransId="{4DB6EBBD-52E5-4233-9DDA-41858012F5A2}" sibTransId="{29AD8F6F-28AF-4071-B331-605684193EA7}"/>
    <dgm:cxn modelId="{6E6FE0F0-E710-4D16-A449-1564A36B4991}" type="presOf" srcId="{CA0B4508-0228-4944-9BB2-8B167C839294}" destId="{A43E5921-6178-42A1-A2DD-D5F8890ACBA1}" srcOrd="0" destOrd="0" presId="urn:microsoft.com/office/officeart/2005/8/layout/vList2"/>
    <dgm:cxn modelId="{85527D78-A898-4814-87E7-11B3AB85523F}" type="presParOf" srcId="{1CFFAAA4-3D48-4758-82FC-F5FA70D2C6D9}" destId="{A43E5921-6178-42A1-A2DD-D5F8890ACBA1}" srcOrd="0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35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𝑸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𝟎𝟎𝟐𝟗</m:t>
                    </m:r>
                    <m:d>
                      <m:d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ad>
                          <m:radPr>
                            <m:degHide m:val="on"/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∆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𝒉</m:t>
                            </m:r>
                          </m:e>
                        </m:rad>
                      </m:e>
                    </m:d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𝟎𝟎𝟐𝟔</m:t>
                    </m:r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𝑸=𝟎,𝟎𝟎𝟐𝟗(√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∆𝒉)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−𝟎,𝟎𝟎𝟐𝟔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𝑸</m:t>
                        </m:r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𝑨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𝒆𝒏𝒕𝒓𝒂𝒅𝒂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𝒅𝒆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𝒂𝒓</m:t>
                            </m:r>
                          </m:sub>
                        </m:sSub>
                      </m:den>
                    </m:f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≡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sub>
                    </m:sSub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/>
          <dgm:t>
            <a:bodyPr/>
            <a:lstStyle/>
            <a:p>
              <a:pPr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𝒖_𝟏=𝑸/𝑨_(𝒆𝒏𝒕𝒓𝒂𝒅𝒂 𝒅𝒆 𝒂𝒓)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≡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𝒖_𝟐</a:t>
              </a:r>
              <a:endParaRPr lang="pt-BR" sz="2400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X="127672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10933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X="119281" custScaleY="254928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36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accent2_3" csCatId="accent2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330967F-FF3E-42EF-8973-EFDDB1BF5E42}">
          <dgm:prSet phldrT="[Texto]" custT="1"/>
          <dgm:spPr/>
          <dgm:t>
            <a:bodyPr/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∆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𝑷</m:t>
                      </m:r>
                    </m:e>
                    <m: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𝒍𝒆𝒊𝒕𝒐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𝒄𝒐𝒎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𝒑𝒂𝒓𝒕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í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𝒄𝒖𝒍𝒂𝒔</m:t>
                      </m:r>
                    </m:sub>
                  </m:sSub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𝝆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á</m:t>
                          </m:r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𝒈𝒖𝒂</m:t>
                          </m:r>
                        </m:sub>
                      </m:s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−</m:t>
                      </m:r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𝝆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𝒂𝒓</m:t>
                          </m:r>
                        </m:sub>
                      </m:sSub>
                    </m:e>
                  </m:d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.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𝒈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.∆</m:t>
                  </m:r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𝑯</m:t>
                  </m:r>
                </m:oMath>
              </a14:m>
              <a:r>
                <a:rPr lang="pt-BR" sz="2400" b="1"/>
                <a:t> </a:t>
              </a:r>
            </a:p>
          </dgm:t>
        </dgm:pt>
      </mc:Choice>
      <mc:Fallback xmlns="">
        <dgm:pt modelId="{A330967F-FF3E-42EF-8973-EFDDB1BF5E42}">
          <dgm:prSet phldrT="[Texto]" custT="1"/>
          <dgm:spPr/>
          <dgm:t>
            <a:bodyPr/>
            <a:lstStyle/>
            <a:p>
              <a:pPr algn="ctr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𝒍𝒆𝒊𝒕𝒐 𝒄𝒐𝒎 𝒑𝒂𝒓𝒕í𝒄𝒖𝒍𝒂𝒔)=(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á𝒈𝒖𝒂−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.𝒈.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∆𝑯</a:t>
              </a:r>
              <a:r>
                <a:rPr lang="pt-BR" sz="2400" b="1"/>
                <a:t> </a:t>
              </a:r>
            </a:p>
          </dgm:t>
        </dgm:pt>
      </mc:Fallback>
    </mc:AlternateConten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1812712D-1F62-448A-92B5-7D766A7F1AE3}">
          <dgm:prSet phldrT="[Texto]" custT="1"/>
          <dgm:spPr/>
          <dgm:t>
            <a:bodyPr/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𝒓𝒆𝒂𝒍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𝒍𝒆𝒊𝒕𝒐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𝒄𝒐𝒎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í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𝒄𝒖𝒍𝒂𝒔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 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𝑷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𝒃𝒓𝒂𝒏𝒄𝒐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𝒖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𝒋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𝒎𝒊𝒏</m:t>
                            </m:r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2400" b="1">
                            <a:latin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pt-BR" sz="2400" b="1"/>
            </a:p>
          </dgm:t>
        </dgm:pt>
      </mc:Choice>
      <mc:Fallback xmlns="">
        <dgm:pt modelId="{1812712D-1F62-448A-92B5-7D766A7F1AE3}">
          <dgm:prSet phldrT="[Texto]" custT="1"/>
          <dgm:spPr/>
          <dgm:t>
            <a:bodyPr/>
            <a:lstStyle/>
            <a:p>
              <a:pPr algn="l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∆𝑷〗_𝒓𝒆𝒂𝒍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=〖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𝒍𝒆𝒊𝒕𝒐 𝒄𝒐𝒎 𝒑𝒂𝒓𝒕í𝒄𝒖𝒍𝒂𝒔)− 〖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∆𝑷〗_(𝒃𝒓𝒂𝒏𝒄𝒐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𝒖_(𝒋.𝒎𝒊𝒏.) </a:t>
              </a:r>
              <a:r>
                <a:rPr lang="pt-BR" sz="2400" b="1" i="0">
                  <a:latin typeface="Cambria Math" panose="02040503050406030204" pitchFamily="18" charset="0"/>
                </a:rPr>
                <a:t>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)</a:t>
              </a:r>
              <a:endParaRPr lang="pt-BR" sz="2400" b="1"/>
            </a:p>
          </dgm:t>
        </dgm:pt>
      </mc:Fallback>
    </mc:AlternateContent>
    <dgm:pt modelId="{575180B4-00D6-47B3-858B-453C7E079B54}" type="parTrans" cxnId="{09227341-D24A-47FE-AF44-FFF351F857DA}">
      <dgm:prSet/>
      <dgm:spPr/>
      <dgm:t>
        <a:bodyPr/>
        <a:lstStyle/>
        <a:p>
          <a:endParaRPr lang="pt-BR"/>
        </a:p>
      </dgm:t>
    </dgm:pt>
    <dgm:pt modelId="{A7860ACE-B276-426B-BB3D-80674FCF9B75}" type="sibTrans" cxnId="{09227341-D24A-47FE-AF44-FFF351F857DA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2"/>
      <dgm:spPr/>
    </dgm:pt>
    <dgm:pt modelId="{60926C99-F1BE-494E-950A-416A4600B42F}" type="pres">
      <dgm:prSet presAssocID="{A330967F-FF3E-42EF-8973-EFDDB1BF5E42}" presName="parentText" presStyleLbl="node1" presStyleIdx="0" presStyleCnt="2" custScaleX="111329" custScaleY="185723" custLinFactNeighborX="14793" custLinFactNeighborY="-74461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2" custLinFactNeighborX="280" custLinFactNeighborY="-5423">
        <dgm:presLayoutVars>
          <dgm:bulletEnabled val="1"/>
        </dgm:presLayoutVars>
      </dgm:prSet>
      <dgm:spPr/>
    </dgm:pt>
    <dgm:pt modelId="{80939961-36F3-4C74-AA1B-373D7CD3F491}" type="pres">
      <dgm:prSet presAssocID="{BBEBECAB-E87A-4BB1-A397-FE2D0F658C48}" presName="spaceBetweenRectangles" presStyleCnt="0"/>
      <dgm:spPr/>
    </dgm:pt>
    <dgm:pt modelId="{E3F74C5D-5A56-45FB-B9AD-3136D4820E7A}" type="pres">
      <dgm:prSet presAssocID="{1812712D-1F62-448A-92B5-7D766A7F1AE3}" presName="parentLin" presStyleCnt="0"/>
      <dgm:spPr/>
    </dgm:pt>
    <dgm:pt modelId="{15831DF5-5F00-461C-AAD6-119591B8C2B0}" type="pres">
      <dgm:prSet presAssocID="{1812712D-1F62-448A-92B5-7D766A7F1AE3}" presName="parentLeftMargin" presStyleLbl="node1" presStyleIdx="0" presStyleCnt="2" custScaleX="111329" custScaleY="185723" custLinFactNeighborX="14793" custLinFactNeighborY="-74461"/>
      <dgm:spPr/>
    </dgm:pt>
    <dgm:pt modelId="{977B3F83-9C0C-46E7-949E-5BE4D0D559A8}" type="pres">
      <dgm:prSet presAssocID="{1812712D-1F62-448A-92B5-7D766A7F1AE3}" presName="parentText" presStyleLbl="node1" presStyleIdx="1" presStyleCnt="2" custScaleX="119513" custScaleY="272664" custLinFactNeighborX="-36938" custLinFactNeighborY="17582">
        <dgm:presLayoutVars>
          <dgm:chMax val="0"/>
          <dgm:bulletEnabled val="1"/>
        </dgm:presLayoutVars>
      </dgm:prSet>
      <dgm:spPr/>
    </dgm:pt>
    <dgm:pt modelId="{AFC1565F-0F1A-45C9-A410-5F181F1CAB93}" type="pres">
      <dgm:prSet presAssocID="{1812712D-1F62-448A-92B5-7D766A7F1AE3}" presName="negativeSpace" presStyleCnt="0"/>
      <dgm:spPr/>
    </dgm:pt>
    <dgm:pt modelId="{F5F948EA-7F46-44CF-9781-2DF65E2FE9A2}" type="pres">
      <dgm:prSet presAssocID="{1812712D-1F62-448A-92B5-7D766A7F1AE3}" presName="childText" presStyleLbl="conFgAcc1" presStyleIdx="1" presStyleCnt="2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09227341-D24A-47FE-AF44-FFF351F857DA}" srcId="{5168D719-454B-4D85-9741-F63FD49A2CF5}" destId="{1812712D-1F62-448A-92B5-7D766A7F1AE3}" srcOrd="1" destOrd="0" parTransId="{575180B4-00D6-47B3-858B-453C7E079B54}" sibTransId="{A7860ACE-B276-426B-BB3D-80674FCF9B75}"/>
    <dgm:cxn modelId="{228093A4-C6C4-4A21-8C2D-525B301FA472}" type="presOf" srcId="{1812712D-1F62-448A-92B5-7D766A7F1AE3}" destId="{15831DF5-5F00-461C-AAD6-119591B8C2B0}" srcOrd="0" destOrd="0" presId="urn:microsoft.com/office/officeart/2005/8/layout/list1"/>
    <dgm:cxn modelId="{88884FC5-3F0B-4FF3-A183-82208FE8C438}" type="presOf" srcId="{1812712D-1F62-448A-92B5-7D766A7F1AE3}" destId="{977B3F83-9C0C-46E7-949E-5BE4D0D559A8}" srcOrd="1" destOrd="0" presId="urn:microsoft.com/office/officeart/2005/8/layout/list1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E89A70F9-D0D1-4FB5-886F-0965403C39F9}" type="presParOf" srcId="{7391AC0C-D78E-431B-8CBE-CD21A1316DD3}" destId="{80939961-36F3-4C74-AA1B-373D7CD3F491}" srcOrd="3" destOrd="0" presId="urn:microsoft.com/office/officeart/2005/8/layout/list1"/>
    <dgm:cxn modelId="{44AA0A06-288D-4F07-86D1-F9BF21DB7E8A}" type="presParOf" srcId="{7391AC0C-D78E-431B-8CBE-CD21A1316DD3}" destId="{E3F74C5D-5A56-45FB-B9AD-3136D4820E7A}" srcOrd="4" destOrd="0" presId="urn:microsoft.com/office/officeart/2005/8/layout/list1"/>
    <dgm:cxn modelId="{64348016-216E-43D9-8546-0DC9F844E374}" type="presParOf" srcId="{E3F74C5D-5A56-45FB-B9AD-3136D4820E7A}" destId="{15831DF5-5F00-461C-AAD6-119591B8C2B0}" srcOrd="0" destOrd="0" presId="urn:microsoft.com/office/officeart/2005/8/layout/list1"/>
    <dgm:cxn modelId="{B2850BE9-0383-48AA-942C-C4964DF056A0}" type="presParOf" srcId="{E3F74C5D-5A56-45FB-B9AD-3136D4820E7A}" destId="{977B3F83-9C0C-46E7-949E-5BE4D0D559A8}" srcOrd="1" destOrd="0" presId="urn:microsoft.com/office/officeart/2005/8/layout/list1"/>
    <dgm:cxn modelId="{5D6B7238-905F-470C-9022-EE97DB8CB2EE}" type="presParOf" srcId="{7391AC0C-D78E-431B-8CBE-CD21A1316DD3}" destId="{AFC1565F-0F1A-45C9-A410-5F181F1CAB93}" srcOrd="5" destOrd="0" presId="urn:microsoft.com/office/officeart/2005/8/layout/list1"/>
    <dgm:cxn modelId="{62CEF1D6-3037-431C-86D3-41A5B36948E3}" type="presParOf" srcId="{7391AC0C-D78E-431B-8CBE-CD21A1316DD3}" destId="{F5F948EA-7F46-44CF-9781-2DF65E2FE9A2}" srcOrd="6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40" minVer="http://schemas.openxmlformats.org/drawingml/2006/diagram"/>
    </a:ext>
  </dgm:extLst>
</dgm:dataModel>
</file>

<file path=xl/diagrams/data37.xml><?xml version="1.0" encoding="utf-8"?>
<dgm:dataModel xmlns:dgm="http://schemas.openxmlformats.org/drawingml/2006/diagram" xmlns:a="http://schemas.openxmlformats.org/drawingml/2006/main">
  <dgm:ptLst>
    <dgm:pt modelId="{53B59F6B-E91A-4BC9-8F56-1BB83FE31720}" type="doc">
      <dgm:prSet loTypeId="urn:microsoft.com/office/officeart/2005/8/layout/list1" loCatId="list" qsTypeId="urn:microsoft.com/office/officeart/2005/8/quickstyle/simple1" qsCatId="simple" csTypeId="urn:microsoft.com/office/officeart/2005/8/colors/accent3_2" csCatId="accent3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FA2CD44D-4F52-45A7-A59D-58153FB5461A}">
          <dgm:prSet phldrT="[Texto]" custT="1"/>
          <dgm:spPr/>
          <dgm:t>
            <a:bodyPr/>
            <a:lstStyle/>
            <a:p>
              <a:pPr algn="ctr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𝒋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𝒎𝒊𝒏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0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𝟎𝟒𝟗𝟒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f>
                              <m:f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𝒈</m:t>
                                </m:r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.</m:t>
                                </m:r>
                                <m:d>
                                  <m:d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𝝆</m:t>
                                        </m:r>
                                      </m:e>
                                      <m:sub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𝒓𝒆𝒂𝒍</m:t>
                                        </m:r>
                                      </m:sub>
                                    </m:s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𝝆</m:t>
                                        </m:r>
                                      </m:e>
                                      <m:sub>
                                        <m:r>
                                          <a:rPr lang="pt-BR" sz="2000" b="1" i="1">
                                            <a:solidFill>
                                              <a:schemeClr val="tx1"/>
                                            </a:solidFill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</a:rPr>
                                          <m:t>𝒂𝒓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.</m:t>
                                </m:r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𝑫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𝒔</m:t>
                                    </m:r>
                                  </m:sub>
                                </m:sSub>
                              </m:num>
                              <m:den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e>
                      <m:sup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/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  <m:r>
                      <a:rPr lang="pt-BR" sz="20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𝟖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𝟔𝟏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𝒙</m:t>
                        </m:r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sSup>
                          <m:sSup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𝟎</m:t>
                            </m:r>
                          </m:e>
                          <m:sup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𝟒</m:t>
                            </m:r>
                          </m:sup>
                        </m:sSup>
                        <m:r>
                          <a:rPr lang="pt-BR" sz="20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f>
                          <m:fPr>
                            <m:ctrlP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𝒈</m:t>
                            </m:r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d>
                              <m:d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𝒓𝒆𝒂𝒍</m:t>
                                    </m:r>
                                  </m:sub>
                                </m:s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sSub>
                              <m:sSub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𝑫</m:t>
                                </m:r>
                              </m:e>
                              <m: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𝒔</m:t>
                                </m:r>
                              </m:sub>
                            </m:sSub>
                            <m:r>
                              <a:rPr lang="pt-BR" sz="20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²</m:t>
                            </m:r>
                          </m:num>
                          <m:den>
                            <m:sSub>
                              <m:sSubPr>
                                <m:ctrlP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𝝁</m:t>
                                </m:r>
                              </m:e>
                              <m:sub>
                                <m:r>
                                  <a:rPr lang="pt-BR" sz="2000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den>
                        </m:f>
                      </m:e>
                    </m:d>
                  </m:oMath>
                </m:oMathPara>
              </a14:m>
              <a:endParaRPr lang="pt-BR" sz="2000"/>
            </a:p>
          </dgm:t>
        </dgm:pt>
      </mc:Choice>
      <mc:Fallback xmlns="">
        <dgm:pt modelId="{FA2CD44D-4F52-45A7-A59D-58153FB5461A}">
          <dgm:prSet phldrT="[Texto]" custT="1"/>
          <dgm:spPr/>
          <dgm:t>
            <a:bodyPr/>
            <a:lstStyle/>
            <a:p>
              <a:pPr algn="ctr"/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𝒖_(𝒋.𝒎𝒊𝒏.)=(𝟎,𝟎𝟒𝟗𝟒.(𝒈.(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𝝆_𝒓𝒆𝒂𝒍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).𝑫_𝒔)/𝝆_𝒂𝒓 )^(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𝟏/𝟐)+(𝟖,𝟔𝟏𝒙𝟏𝟎^(−𝟒).(𝒈.(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𝝆_𝒓𝒆𝒂𝒍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−</a:t>
              </a:r>
              <a:r>
                <a:rPr lang="pt-BR" sz="20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𝝆_𝒂𝒓 ).𝑫_𝒔 ²)/𝝁_𝒂𝒓 )</a:t>
              </a:r>
              <a:endParaRPr lang="pt-BR" sz="2000"/>
            </a:p>
          </dgm:t>
        </dgm:pt>
      </mc:Fallback>
    </mc:AlternateContent>
    <dgm:pt modelId="{C0C0B969-2D75-427E-B255-7F22A678804B}" type="parTrans" cxnId="{41CF9A15-5C79-4CA7-9654-3D86B13458C8}">
      <dgm:prSet/>
      <dgm:spPr/>
      <dgm:t>
        <a:bodyPr/>
        <a:lstStyle/>
        <a:p>
          <a:endParaRPr lang="pt-BR"/>
        </a:p>
      </dgm:t>
    </dgm:pt>
    <dgm:pt modelId="{4D3681C2-45E7-4E68-B68C-B34888064504}" type="sibTrans" cxnId="{41CF9A15-5C79-4CA7-9654-3D86B13458C8}">
      <dgm:prSet/>
      <dgm:spPr/>
      <dgm:t>
        <a:bodyPr/>
        <a:lstStyle/>
        <a:p>
          <a:endParaRPr lang="pt-BR"/>
        </a:p>
      </dgm:t>
    </dgm:pt>
    <dgm:pt modelId="{DD86FDDA-AA3C-4B14-B25A-0A8884012777}" type="pres">
      <dgm:prSet presAssocID="{53B59F6B-E91A-4BC9-8F56-1BB83FE31720}" presName="linear" presStyleCnt="0">
        <dgm:presLayoutVars>
          <dgm:dir/>
          <dgm:animLvl val="lvl"/>
          <dgm:resizeHandles val="exact"/>
        </dgm:presLayoutVars>
      </dgm:prSet>
      <dgm:spPr/>
    </dgm:pt>
    <dgm:pt modelId="{94E87984-83A0-486A-A1E5-0DA197FA33D5}" type="pres">
      <dgm:prSet presAssocID="{FA2CD44D-4F52-45A7-A59D-58153FB5461A}" presName="parentLin" presStyleCnt="0"/>
      <dgm:spPr/>
    </dgm:pt>
    <dgm:pt modelId="{6025A72D-DF44-4822-BC77-5A56C32B28A8}" type="pres">
      <dgm:prSet presAssocID="{FA2CD44D-4F52-45A7-A59D-58153FB5461A}" presName="parentLeftMargin" presStyleLbl="node1" presStyleIdx="0" presStyleCnt="1"/>
      <dgm:spPr/>
    </dgm:pt>
    <dgm:pt modelId="{75FC3EC9-15A1-4BE9-8D33-603367E0D5E1}" type="pres">
      <dgm:prSet presAssocID="{FA2CD44D-4F52-45A7-A59D-58153FB5461A}" presName="parentText" presStyleLbl="node1" presStyleIdx="0" presStyleCnt="1" custScaleX="150191" custScaleY="141902" custLinFactNeighborX="-66635" custLinFactNeighborY="3396">
        <dgm:presLayoutVars>
          <dgm:chMax val="0"/>
          <dgm:bulletEnabled val="1"/>
        </dgm:presLayoutVars>
      </dgm:prSet>
      <dgm:spPr/>
    </dgm:pt>
    <dgm:pt modelId="{F2CC0F45-AF12-4C54-B9E8-5B9C968ECB0F}" type="pres">
      <dgm:prSet presAssocID="{FA2CD44D-4F52-45A7-A59D-58153FB5461A}" presName="negativeSpace" presStyleCnt="0"/>
      <dgm:spPr/>
    </dgm:pt>
    <dgm:pt modelId="{058CEE33-BDBD-4BCC-8991-693780FDCA0A}" type="pres">
      <dgm:prSet presAssocID="{FA2CD44D-4F52-45A7-A59D-58153FB5461A}" presName="childText" presStyleLbl="conFgAcc1" presStyleIdx="0" presStyleCnt="1" custLinFactY="71200" custLinFactNeighborX="-775" custLinFactNeighborY="100000">
        <dgm:presLayoutVars>
          <dgm:bulletEnabled val="1"/>
        </dgm:presLayoutVars>
      </dgm:prSet>
      <dgm:spPr/>
    </dgm:pt>
  </dgm:ptLst>
  <dgm:cxnLst>
    <dgm:cxn modelId="{41CF9A15-5C79-4CA7-9654-3D86B13458C8}" srcId="{53B59F6B-E91A-4BC9-8F56-1BB83FE31720}" destId="{FA2CD44D-4F52-45A7-A59D-58153FB5461A}" srcOrd="0" destOrd="0" parTransId="{C0C0B969-2D75-427E-B255-7F22A678804B}" sibTransId="{4D3681C2-45E7-4E68-B68C-B34888064504}"/>
    <dgm:cxn modelId="{533D904A-BBB5-4AEE-96D3-9941697E8F3F}" type="presOf" srcId="{FA2CD44D-4F52-45A7-A59D-58153FB5461A}" destId="{6025A72D-DF44-4822-BC77-5A56C32B28A8}" srcOrd="0" destOrd="0" presId="urn:microsoft.com/office/officeart/2005/8/layout/list1"/>
    <dgm:cxn modelId="{4584C8DD-ADF2-4FCB-90F0-F0ABC6324CFE}" type="presOf" srcId="{53B59F6B-E91A-4BC9-8F56-1BB83FE31720}" destId="{DD86FDDA-AA3C-4B14-B25A-0A8884012777}" srcOrd="0" destOrd="0" presId="urn:microsoft.com/office/officeart/2005/8/layout/list1"/>
    <dgm:cxn modelId="{320182E1-67F5-45C8-8A24-32BBB9638CA8}" type="presOf" srcId="{FA2CD44D-4F52-45A7-A59D-58153FB5461A}" destId="{75FC3EC9-15A1-4BE9-8D33-603367E0D5E1}" srcOrd="1" destOrd="0" presId="urn:microsoft.com/office/officeart/2005/8/layout/list1"/>
    <dgm:cxn modelId="{5EC4821C-58CA-47DC-B706-555D3DAE3267}" type="presParOf" srcId="{DD86FDDA-AA3C-4B14-B25A-0A8884012777}" destId="{94E87984-83A0-486A-A1E5-0DA197FA33D5}" srcOrd="0" destOrd="0" presId="urn:microsoft.com/office/officeart/2005/8/layout/list1"/>
    <dgm:cxn modelId="{D083B1EC-E6DF-430F-8B1C-29F11F203E6F}" type="presParOf" srcId="{94E87984-83A0-486A-A1E5-0DA197FA33D5}" destId="{6025A72D-DF44-4822-BC77-5A56C32B28A8}" srcOrd="0" destOrd="0" presId="urn:microsoft.com/office/officeart/2005/8/layout/list1"/>
    <dgm:cxn modelId="{64ED9597-0D29-448C-9993-225933BE0589}" type="presParOf" srcId="{94E87984-83A0-486A-A1E5-0DA197FA33D5}" destId="{75FC3EC9-15A1-4BE9-8D33-603367E0D5E1}" srcOrd="1" destOrd="0" presId="urn:microsoft.com/office/officeart/2005/8/layout/list1"/>
    <dgm:cxn modelId="{B1D89F52-A1D5-43E2-9379-7C7189974D85}" type="presParOf" srcId="{DD86FDDA-AA3C-4B14-B25A-0A8884012777}" destId="{F2CC0F45-AF12-4C54-B9E8-5B9C968ECB0F}" srcOrd="1" destOrd="0" presId="urn:microsoft.com/office/officeart/2005/8/layout/list1"/>
    <dgm:cxn modelId="{7797E40F-8AAF-4766-A9F7-5030D3483F47}" type="presParOf" srcId="{DD86FDDA-AA3C-4B14-B25A-0A8884012777}" destId="{058CEE33-BDBD-4BCC-8991-693780FDCA0A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45" minVer="http://schemas.openxmlformats.org/drawingml/2006/diagram"/>
    </a:ext>
  </dgm:extLst>
</dgm:dataModel>
</file>

<file path=xl/diagrams/data38.xml><?xml version="1.0" encoding="utf-8"?>
<dgm:dataModel xmlns:dgm="http://schemas.openxmlformats.org/drawingml/2006/diagram" xmlns:a="http://schemas.openxmlformats.org/drawingml/2006/main">
  <dgm:ptLst>
    <dgm:pt modelId="{5C421CD2-BA4D-4F6B-8DCB-535712EABCEF}" type="doc">
      <dgm:prSet loTypeId="urn:microsoft.com/office/officeart/2005/8/layout/vList2" loCatId="list" qsTypeId="urn:microsoft.com/office/officeart/2005/8/quickstyle/simple1" qsCatId="simple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CA0B4508-0228-4944-9BB2-8B167C839294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Modelo de Fick-Cilindro infinito </a:t>
          </a:r>
        </a:p>
      </dgm:t>
    </dgm:pt>
    <dgm:pt modelId="{4DB6EBBD-52E5-4233-9DDA-41858012F5A2}" type="parTrans" cxnId="{80AF18D5-3EE0-4709-91F6-DEC92A31D557}">
      <dgm:prSet/>
      <dgm:spPr/>
      <dgm:t>
        <a:bodyPr/>
        <a:lstStyle/>
        <a:p>
          <a:endParaRPr lang="pt-BR"/>
        </a:p>
      </dgm:t>
    </dgm:pt>
    <dgm:pt modelId="{29AD8F6F-28AF-4071-B331-605684193EA7}" type="sibTrans" cxnId="{80AF18D5-3EE0-4709-91F6-DEC92A31D557}">
      <dgm:prSet/>
      <dgm:spPr/>
      <dgm:t>
        <a:bodyPr/>
        <a:lstStyle/>
        <a:p>
          <a:endParaRPr lang="pt-BR"/>
        </a:p>
      </dgm:t>
    </dgm:pt>
    <dgm:pt modelId="{1CFFAAA4-3D48-4758-82FC-F5FA70D2C6D9}" type="pres">
      <dgm:prSet presAssocID="{5C421CD2-BA4D-4F6B-8DCB-535712EABCEF}" presName="linear" presStyleCnt="0">
        <dgm:presLayoutVars>
          <dgm:animLvl val="lvl"/>
          <dgm:resizeHandles val="exact"/>
        </dgm:presLayoutVars>
      </dgm:prSet>
      <dgm:spPr/>
    </dgm:pt>
    <dgm:pt modelId="{A43E5921-6178-42A1-A2DD-D5F8890ACBA1}" type="pres">
      <dgm:prSet presAssocID="{CA0B4508-0228-4944-9BB2-8B167C839294}" presName="parentText" presStyleLbl="node1" presStyleIdx="0" presStyleCnt="1" custLinFactNeighborX="2268" custLinFactNeighborY="15264">
        <dgm:presLayoutVars>
          <dgm:chMax val="0"/>
          <dgm:bulletEnabled val="1"/>
        </dgm:presLayoutVars>
      </dgm:prSet>
      <dgm:spPr/>
    </dgm:pt>
  </dgm:ptLst>
  <dgm:cxnLst>
    <dgm:cxn modelId="{BD5C30D2-ADD9-4E72-B7B0-3218C9E597FB}" type="presOf" srcId="{5C421CD2-BA4D-4F6B-8DCB-535712EABCEF}" destId="{1CFFAAA4-3D48-4758-82FC-F5FA70D2C6D9}" srcOrd="0" destOrd="0" presId="urn:microsoft.com/office/officeart/2005/8/layout/vList2"/>
    <dgm:cxn modelId="{80AF18D5-3EE0-4709-91F6-DEC92A31D557}" srcId="{5C421CD2-BA4D-4F6B-8DCB-535712EABCEF}" destId="{CA0B4508-0228-4944-9BB2-8B167C839294}" srcOrd="0" destOrd="0" parTransId="{4DB6EBBD-52E5-4233-9DDA-41858012F5A2}" sibTransId="{29AD8F6F-28AF-4071-B331-605684193EA7}"/>
    <dgm:cxn modelId="{6E6FE0F0-E710-4D16-A449-1564A36B4991}" type="presOf" srcId="{CA0B4508-0228-4944-9BB2-8B167C839294}" destId="{A43E5921-6178-42A1-A2DD-D5F8890ACBA1}" srcOrd="0" destOrd="0" presId="urn:microsoft.com/office/officeart/2005/8/layout/vList2"/>
    <dgm:cxn modelId="{85527D78-A898-4814-87E7-11B3AB85523F}" type="presParOf" srcId="{1CFFAAA4-3D48-4758-82FC-F5FA70D2C6D9}" destId="{A43E5921-6178-42A1-A2DD-D5F8890ACBA1}" srcOrd="0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50" minVer="http://schemas.openxmlformats.org/drawingml/2006/diagram"/>
    </a:ext>
  </dgm:extLst>
</dgm:dataModel>
</file>

<file path=xl/diagrams/data39.xml><?xml version="1.0" encoding="utf-8"?>
<dgm:dataModel xmlns:dgm="http://schemas.openxmlformats.org/drawingml/2006/diagram" xmlns:a="http://schemas.openxmlformats.org/drawingml/2006/main">
  <dgm:ptLst>
    <dgm:pt modelId="{5C421CD2-BA4D-4F6B-8DCB-535712EABCEF}" type="doc">
      <dgm:prSet loTypeId="urn:microsoft.com/office/officeart/2005/8/layout/vList2" loCatId="list" qsTypeId="urn:microsoft.com/office/officeart/2005/8/quickstyle/simple5" qsCatId="simple" csTypeId="urn:microsoft.com/office/officeart/2005/8/colors/colorful2" csCatId="colorful" phldr="1"/>
      <dgm:spPr/>
      <dgm:t>
        <a:bodyPr/>
        <a:lstStyle/>
        <a:p>
          <a:endParaRPr lang="pt-BR"/>
        </a:p>
      </dgm:t>
    </dgm:pt>
    <dgm:pt modelId="{CA0B4508-0228-4944-9BB2-8B167C839294}">
      <dgm:prSet phldrT="[Texto]"/>
      <dgm:spPr/>
      <dgm:t>
        <a:bodyPr/>
        <a:lstStyle/>
        <a:p>
          <a:pPr algn="ctr"/>
          <a:r>
            <a:rPr lang="pt-BR">
              <a:solidFill>
                <a:sysClr val="windowText" lastClr="000000"/>
              </a:solidFill>
            </a:rPr>
            <a:t>Saída do ciclone</a:t>
          </a:r>
        </a:p>
      </dgm:t>
    </dgm:pt>
    <dgm:pt modelId="{4DB6EBBD-52E5-4233-9DDA-41858012F5A2}" type="parTrans" cxnId="{80AF18D5-3EE0-4709-91F6-DEC92A31D557}">
      <dgm:prSet/>
      <dgm:spPr/>
      <dgm:t>
        <a:bodyPr/>
        <a:lstStyle/>
        <a:p>
          <a:endParaRPr lang="pt-BR"/>
        </a:p>
      </dgm:t>
    </dgm:pt>
    <dgm:pt modelId="{29AD8F6F-28AF-4071-B331-605684193EA7}" type="sibTrans" cxnId="{80AF18D5-3EE0-4709-91F6-DEC92A31D557}">
      <dgm:prSet/>
      <dgm:spPr/>
      <dgm:t>
        <a:bodyPr/>
        <a:lstStyle/>
        <a:p>
          <a:endParaRPr lang="pt-BR"/>
        </a:p>
      </dgm:t>
    </dgm:pt>
    <dgm:pt modelId="{1CFFAAA4-3D48-4758-82FC-F5FA70D2C6D9}" type="pres">
      <dgm:prSet presAssocID="{5C421CD2-BA4D-4F6B-8DCB-535712EABCEF}" presName="linear" presStyleCnt="0">
        <dgm:presLayoutVars>
          <dgm:animLvl val="lvl"/>
          <dgm:resizeHandles val="exact"/>
        </dgm:presLayoutVars>
      </dgm:prSet>
      <dgm:spPr/>
    </dgm:pt>
    <dgm:pt modelId="{A43E5921-6178-42A1-A2DD-D5F8890ACBA1}" type="pres">
      <dgm:prSet presAssocID="{CA0B4508-0228-4944-9BB2-8B167C839294}" presName="parentText" presStyleLbl="node1" presStyleIdx="0" presStyleCnt="1" custLinFactNeighborX="2268" custLinFactNeighborY="15264">
        <dgm:presLayoutVars>
          <dgm:chMax val="0"/>
          <dgm:bulletEnabled val="1"/>
        </dgm:presLayoutVars>
      </dgm:prSet>
      <dgm:spPr/>
    </dgm:pt>
  </dgm:ptLst>
  <dgm:cxnLst>
    <dgm:cxn modelId="{BD5C30D2-ADD9-4E72-B7B0-3218C9E597FB}" type="presOf" srcId="{5C421CD2-BA4D-4F6B-8DCB-535712EABCEF}" destId="{1CFFAAA4-3D48-4758-82FC-F5FA70D2C6D9}" srcOrd="0" destOrd="0" presId="urn:microsoft.com/office/officeart/2005/8/layout/vList2"/>
    <dgm:cxn modelId="{80AF18D5-3EE0-4709-91F6-DEC92A31D557}" srcId="{5C421CD2-BA4D-4F6B-8DCB-535712EABCEF}" destId="{CA0B4508-0228-4944-9BB2-8B167C839294}" srcOrd="0" destOrd="0" parTransId="{4DB6EBBD-52E5-4233-9DDA-41858012F5A2}" sibTransId="{29AD8F6F-28AF-4071-B331-605684193EA7}"/>
    <dgm:cxn modelId="{6E6FE0F0-E710-4D16-A449-1564A36B4991}" type="presOf" srcId="{CA0B4508-0228-4944-9BB2-8B167C839294}" destId="{A43E5921-6178-42A1-A2DD-D5F8890ACBA1}" srcOrd="0" destOrd="0" presId="urn:microsoft.com/office/officeart/2005/8/layout/vList2"/>
    <dgm:cxn modelId="{85527D78-A898-4814-87E7-11B3AB85523F}" type="presParOf" srcId="{1CFFAAA4-3D48-4758-82FC-F5FA70D2C6D9}" destId="{A43E5921-6178-42A1-A2DD-D5F8890ACBA1}" srcOrd="0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𝑼</m:t>
                        </m:r>
                      </m:e>
                      <m:sub>
                        <m: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𝑩𝑺</m:t>
                        </m:r>
                      </m:sub>
                    </m:sSub>
                    <m:r>
                      <a:rPr lang="pt-BR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ú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𝒎𝒊𝒄𝒂</m:t>
                            </m:r>
                          </m:sub>
                        </m:sSub>
                        <m: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𝒔𝒆𝒄𝒂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𝒔𝒆𝒄𝒂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pt-BR" b="1"/>
            </a:p>
          </dgm:t>
        </dgm:pt>
      </mc:Choice>
      <mc:Fallback xmlns="">
        <dgm:pt modelId="{09C81E79-637D-42EE-AAEE-5EEEC72B3617}">
          <dgm:prSet phldrT="[Texto]"/>
          <dgm:spPr/>
          <dgm:t>
            <a:bodyPr/>
            <a:lstStyle/>
            <a:p>
              <a:r>
                <a:rPr lang="pt-BR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𝑼_𝑩𝑺=(𝒎_(𝒂𝒎𝒐𝒔𝒕𝒓𝒂 ú𝒎𝒊𝒄𝒂)−𝒎_(𝒂𝒎𝒐𝒔𝒕𝒓𝒂 𝒔𝒆𝒄𝒂))/𝒎_(𝒂𝒎𝒐𝒔𝒕𝒓𝒂 𝒔𝒆𝒄𝒂) </a:t>
              </a:r>
              <a:endParaRPr lang="pt-BR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𝑼</m:t>
                        </m:r>
                      </m:e>
                      <m:sub>
                        <m: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𝑩𝑼</m:t>
                        </m:r>
                      </m:sub>
                    </m:sSub>
                    <m:r>
                      <a:rPr lang="pt-BR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pt-BR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</m:t>
                                </m:r>
                              </m:e>
                              <m:sub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𝒂𝒎𝒐𝒔𝒕𝒓𝒂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 ú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𝒎𝒊𝒄𝒂</m:t>
                                </m:r>
                              </m:sub>
                            </m:sSub>
                            <m:r>
                              <a:rPr lang="pt-BR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</m:t>
                                </m:r>
                              </m:e>
                              <m:sub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𝒂𝒎𝒐𝒔𝒕𝒓𝒂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 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𝒔𝒆𝒄𝒂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</m:t>
                                </m:r>
                              </m:e>
                              <m:sub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𝒂𝒎𝒐𝒔𝒕𝒓𝒂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 ú</m:t>
                                </m:r>
                                <m:r>
                                  <a:rPr lang="pt-BR" b="1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𝒎𝒊𝒅𝒂</m:t>
                                </m:r>
                              </m:sub>
                            </m:sSub>
                          </m:den>
                        </m:f>
                      </m:e>
                    </m:d>
                    <m:r>
                      <a:rPr lang="pt-BR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𝟏𝟎𝟎</m:t>
                    </m:r>
                  </m:oMath>
                </m:oMathPara>
              </a14:m>
              <a:endParaRPr lang="pt-BR"/>
            </a:p>
          </dgm:t>
        </dgm:pt>
      </mc:Choice>
      <mc:Fallback xmlns="">
        <dgm:pt modelId="{2FE4B84F-FD8B-4C7B-A5DC-B3D37442BC5C}">
          <dgm:prSet phldrT="[Texto]"/>
          <dgm:spPr/>
          <dgm:t>
            <a:bodyPr/>
            <a:lstStyle/>
            <a:p>
              <a:r>
                <a:rPr lang="pt-BR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𝑼_𝑩𝑼=((𝒎_(𝒂𝒎𝒐𝒔𝒕𝒓𝒂 ú𝒎𝒊𝒄𝒂)−𝒎_(𝒂𝒎𝒐𝒔𝒕𝒓𝒂 𝒔𝒆𝒄𝒂))/𝒎_(𝒂𝒎𝒐𝒔𝒕𝒓𝒂 ú𝒎𝒊𝒅𝒂) ).𝟏𝟎𝟎</a:t>
              </a:r>
              <a:endParaRPr lang="pt-BR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04873" custScaleY="153681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Y="172762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2" minVer="http://schemas.openxmlformats.org/drawingml/2006/diagram"/>
    </a:ext>
  </dgm:extLst>
</dgm:dataModel>
</file>

<file path=xl/diagrams/data40.xml><?xml version="1.0" encoding="utf-8"?>
<dgm:dataModel xmlns:dgm="http://schemas.openxmlformats.org/drawingml/2006/diagram" xmlns:a="http://schemas.openxmlformats.org/drawingml/2006/main">
  <dgm:ptLst>
    <dgm:pt modelId="{2DC55E7E-262E-4DBF-9D8E-5F8266A019E3}" type="doc">
      <dgm:prSet loTypeId="urn:microsoft.com/office/officeart/2008/layout/HorizontalMultiLevelHierarchy" loCatId="hierarchy" qsTypeId="urn:microsoft.com/office/officeart/2005/8/quickstyle/simple1" qsCatId="simple" csTypeId="urn:microsoft.com/office/officeart/2005/8/colors/colorful5" csCatId="colorful" phldr="1"/>
      <dgm:spPr/>
      <dgm:t>
        <a:bodyPr/>
        <a:lstStyle/>
        <a:p>
          <a:endParaRPr lang="pt-BR"/>
        </a:p>
      </dgm:t>
    </dgm:pt>
    <dgm:pt modelId="{A06AEEBE-B789-440B-914C-19668DA5BB6F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Início da secagem</a:t>
          </a:r>
        </a:p>
      </dgm:t>
    </dgm:pt>
    <dgm:pt modelId="{F23F7211-B838-4BAC-A1D5-F035299DEDD5}" type="parTrans" cxnId="{D2509039-FAB6-42C9-AC97-BBA6675722BB}">
      <dgm:prSet/>
      <dgm:spPr/>
      <dgm:t>
        <a:bodyPr/>
        <a:lstStyle/>
        <a:p>
          <a:endParaRPr lang="pt-BR"/>
        </a:p>
      </dgm:t>
    </dgm:pt>
    <dgm:pt modelId="{289CB4C3-333B-45A5-A934-DE16720990A0}" type="sibTrans" cxnId="{D2509039-FAB6-42C9-AC97-BBA6675722BB}">
      <dgm:prSet/>
      <dgm:spPr/>
      <dgm:t>
        <a:bodyPr/>
        <a:lstStyle/>
        <a:p>
          <a:endParaRPr lang="pt-BR"/>
        </a:p>
      </dgm:t>
    </dgm:pt>
    <dgm:pt modelId="{00BE9094-E0AE-44AE-8918-26AAD12F5E9B}">
      <dgm:prSet phldrT="[Texto]"/>
      <dgm:spPr/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Tbs:  </a:t>
          </a:r>
          <a:r>
            <a:rPr lang="pt-BR" b="0" i="0" u="none">
              <a:solidFill>
                <a:sysClr val="windowText" lastClr="000000"/>
              </a:solidFill>
            </a:rPr>
            <a:t>20,7 °C</a:t>
          </a:r>
          <a:endParaRPr lang="pt-BR">
            <a:solidFill>
              <a:sysClr val="windowText" lastClr="000000"/>
            </a:solidFill>
          </a:endParaRPr>
        </a:p>
      </dgm:t>
    </dgm:pt>
    <dgm:pt modelId="{D2310627-7357-4418-8C19-E07A3F423A16}" type="parTrans" cxnId="{D96C9646-E7B0-4D2C-A722-C92D301A5509}">
      <dgm:prSet/>
      <dgm:spPr/>
      <dgm:t>
        <a:bodyPr/>
        <a:lstStyle/>
        <a:p>
          <a:endParaRPr lang="pt-BR"/>
        </a:p>
      </dgm:t>
    </dgm:pt>
    <dgm:pt modelId="{85C996F2-4387-4E2A-A6B1-122B916C6067}" type="sibTrans" cxnId="{D96C9646-E7B0-4D2C-A722-C92D301A5509}">
      <dgm:prSet/>
      <dgm:spPr/>
      <dgm:t>
        <a:bodyPr/>
        <a:lstStyle/>
        <a:p>
          <a:endParaRPr lang="pt-BR"/>
        </a:p>
      </dgm:t>
    </dgm:pt>
    <dgm:pt modelId="{1884D40F-18B1-4FA6-B5F9-0DAF7EDB5C37}">
      <dgm:prSet phldrT="[Texto]"/>
      <dgm:spPr/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Tbu: </a:t>
          </a:r>
          <a:r>
            <a:rPr lang="pt-BR" b="0" i="0" u="none">
              <a:solidFill>
                <a:sysClr val="windowText" lastClr="000000"/>
              </a:solidFill>
            </a:rPr>
            <a:t>14,7 °C</a:t>
          </a:r>
          <a:endParaRPr lang="pt-BR">
            <a:solidFill>
              <a:sysClr val="windowText" lastClr="000000"/>
            </a:solidFill>
          </a:endParaRPr>
        </a:p>
      </dgm:t>
    </dgm:pt>
    <dgm:pt modelId="{2C77B103-053F-4546-97D1-43D345275FC9}" type="parTrans" cxnId="{CEA804AE-066C-4CCC-83F2-52D42A9A3BD3}">
      <dgm:prSet/>
      <dgm:spPr/>
      <dgm:t>
        <a:bodyPr/>
        <a:lstStyle/>
        <a:p>
          <a:endParaRPr lang="pt-BR"/>
        </a:p>
      </dgm:t>
    </dgm:pt>
    <dgm:pt modelId="{21A2B2E6-EF27-4808-9B6E-5A98DEEDD19F}" type="sibTrans" cxnId="{CEA804AE-066C-4CCC-83F2-52D42A9A3BD3}">
      <dgm:prSet/>
      <dgm:spPr/>
      <dgm:t>
        <a:bodyPr/>
        <a:lstStyle/>
        <a:p>
          <a:endParaRPr lang="pt-BR"/>
        </a:p>
      </dgm:t>
    </dgm:pt>
    <dgm:pt modelId="{AFC017A4-7B4B-4240-824A-326CA55F6CD3}">
      <dgm:prSet phldrT="[Texto]"/>
      <dgm:spPr/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UR: 52,43</a:t>
          </a:r>
          <a:r>
            <a:rPr lang="pt-BR" b="0" i="0" u="none">
              <a:solidFill>
                <a:sysClr val="windowText" lastClr="000000"/>
              </a:solidFill>
            </a:rPr>
            <a:t>%</a:t>
          </a:r>
          <a:endParaRPr lang="pt-BR">
            <a:solidFill>
              <a:sysClr val="windowText" lastClr="000000"/>
            </a:solidFill>
          </a:endParaRPr>
        </a:p>
      </dgm:t>
    </dgm:pt>
    <dgm:pt modelId="{ACE9B53C-3401-4B59-9381-E3DE65F3BA2A}" type="parTrans" cxnId="{5DAC1360-591B-4BFA-8F9D-094595C38F0A}">
      <dgm:prSet/>
      <dgm:spPr/>
      <dgm:t>
        <a:bodyPr/>
        <a:lstStyle/>
        <a:p>
          <a:endParaRPr lang="pt-BR"/>
        </a:p>
      </dgm:t>
    </dgm:pt>
    <dgm:pt modelId="{1B292E2D-74B6-4BBC-8149-4953919A8511}" type="sibTrans" cxnId="{5DAC1360-591B-4BFA-8F9D-094595C38F0A}">
      <dgm:prSet/>
      <dgm:spPr/>
      <dgm:t>
        <a:bodyPr/>
        <a:lstStyle/>
        <a:p>
          <a:endParaRPr lang="pt-BR"/>
        </a:p>
      </dgm:t>
    </dgm:pt>
    <dgm:pt modelId="{D9832E68-B3A3-4D22-BC02-4CA77920CBFC}">
      <dgm:prSet phldrT="[Texto]"/>
      <dgm:spPr/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UA: </a:t>
          </a:r>
          <a:r>
            <a:rPr lang="pt-BR" b="0" i="0" u="none">
              <a:solidFill>
                <a:sysClr val="windowText" lastClr="000000"/>
              </a:solidFill>
            </a:rPr>
            <a:t>0,007958 g</a:t>
          </a:r>
          <a:r>
            <a:rPr lang="pt-BR" b="0" i="0" u="none" baseline="-25000">
              <a:solidFill>
                <a:sysClr val="windowText" lastClr="000000"/>
              </a:solidFill>
            </a:rPr>
            <a:t>H2O</a:t>
          </a:r>
          <a:r>
            <a:rPr lang="pt-BR" b="0" i="0" u="none">
              <a:solidFill>
                <a:sysClr val="windowText" lastClr="000000"/>
              </a:solidFill>
            </a:rPr>
            <a:t>/ g</a:t>
          </a:r>
          <a:r>
            <a:rPr lang="pt-BR" b="0" i="0" u="none" baseline="-25000">
              <a:solidFill>
                <a:sysClr val="windowText" lastClr="000000"/>
              </a:solidFill>
            </a:rPr>
            <a:t>ar seco</a:t>
          </a:r>
          <a:r>
            <a:rPr lang="pt-BR">
              <a:solidFill>
                <a:sysClr val="windowText" lastClr="000000"/>
              </a:solidFill>
            </a:rPr>
            <a:t> </a:t>
          </a:r>
        </a:p>
      </dgm:t>
    </dgm:pt>
    <dgm:pt modelId="{CC5B930B-B4C1-4446-9EDB-3A389DA0EDB6}" type="parTrans" cxnId="{890724A1-2962-4C9E-9246-2AA82E3EEB57}">
      <dgm:prSet/>
      <dgm:spPr/>
      <dgm:t>
        <a:bodyPr/>
        <a:lstStyle/>
        <a:p>
          <a:endParaRPr lang="pt-BR"/>
        </a:p>
      </dgm:t>
    </dgm:pt>
    <dgm:pt modelId="{3144F326-7BEF-43A6-B1BC-84831E639B8A}" type="sibTrans" cxnId="{890724A1-2962-4C9E-9246-2AA82E3EEB57}">
      <dgm:prSet/>
      <dgm:spPr/>
      <dgm:t>
        <a:bodyPr/>
        <a:lstStyle/>
        <a:p>
          <a:endParaRPr lang="pt-BR"/>
        </a:p>
      </dgm:t>
    </dgm:pt>
    <dgm:pt modelId="{35FD4396-F881-43A8-8065-6B81D3A8271F}" type="pres">
      <dgm:prSet presAssocID="{2DC55E7E-262E-4DBF-9D8E-5F8266A019E3}" presName="Name0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E023EB3E-91A6-4E31-9EED-57D5165AE303}" type="pres">
      <dgm:prSet presAssocID="{A06AEEBE-B789-440B-914C-19668DA5BB6F}" presName="root1" presStyleCnt="0"/>
      <dgm:spPr/>
    </dgm:pt>
    <dgm:pt modelId="{D022D98E-827C-4F1A-A278-EB06D6157605}" type="pres">
      <dgm:prSet presAssocID="{A06AEEBE-B789-440B-914C-19668DA5BB6F}" presName="LevelOneTextNode" presStyleLbl="node0" presStyleIdx="0" presStyleCnt="1">
        <dgm:presLayoutVars>
          <dgm:chPref val="3"/>
        </dgm:presLayoutVars>
      </dgm:prSet>
      <dgm:spPr/>
    </dgm:pt>
    <dgm:pt modelId="{8EF38E6C-F47F-471D-AE3C-F03DD6FE820A}" type="pres">
      <dgm:prSet presAssocID="{A06AEEBE-B789-440B-914C-19668DA5BB6F}" presName="level2hierChild" presStyleCnt="0"/>
      <dgm:spPr/>
    </dgm:pt>
    <dgm:pt modelId="{27408832-F3D2-4222-8E60-FE0A90902BC0}" type="pres">
      <dgm:prSet presAssocID="{D2310627-7357-4418-8C19-E07A3F423A16}" presName="conn2-1" presStyleLbl="parChTrans1D2" presStyleIdx="0" presStyleCnt="4"/>
      <dgm:spPr/>
    </dgm:pt>
    <dgm:pt modelId="{197B6C93-6C09-4F18-9BEB-3B10D9E7D12E}" type="pres">
      <dgm:prSet presAssocID="{D2310627-7357-4418-8C19-E07A3F423A16}" presName="connTx" presStyleLbl="parChTrans1D2" presStyleIdx="0" presStyleCnt="4"/>
      <dgm:spPr/>
    </dgm:pt>
    <dgm:pt modelId="{F69FDC14-37D2-4853-9424-0CEF8B5D35FC}" type="pres">
      <dgm:prSet presAssocID="{00BE9094-E0AE-44AE-8918-26AAD12F5E9B}" presName="root2" presStyleCnt="0"/>
      <dgm:spPr/>
    </dgm:pt>
    <dgm:pt modelId="{4726DDCE-78F6-44B8-B4A2-492A5750166B}" type="pres">
      <dgm:prSet presAssocID="{00BE9094-E0AE-44AE-8918-26AAD12F5E9B}" presName="LevelTwoTextNode" presStyleLbl="node2" presStyleIdx="0" presStyleCnt="4" custScaleX="250703">
        <dgm:presLayoutVars>
          <dgm:chPref val="3"/>
        </dgm:presLayoutVars>
      </dgm:prSet>
      <dgm:spPr/>
    </dgm:pt>
    <dgm:pt modelId="{4D0AD889-8E12-4EC7-9E20-C92653A4431F}" type="pres">
      <dgm:prSet presAssocID="{00BE9094-E0AE-44AE-8918-26AAD12F5E9B}" presName="level3hierChild" presStyleCnt="0"/>
      <dgm:spPr/>
    </dgm:pt>
    <dgm:pt modelId="{8DFD79D9-F67C-44D0-83E9-0BD9B57876E2}" type="pres">
      <dgm:prSet presAssocID="{2C77B103-053F-4546-97D1-43D345275FC9}" presName="conn2-1" presStyleLbl="parChTrans1D2" presStyleIdx="1" presStyleCnt="4"/>
      <dgm:spPr/>
    </dgm:pt>
    <dgm:pt modelId="{47D3FDE8-02CE-408D-A144-7F3FC12F8357}" type="pres">
      <dgm:prSet presAssocID="{2C77B103-053F-4546-97D1-43D345275FC9}" presName="connTx" presStyleLbl="parChTrans1D2" presStyleIdx="1" presStyleCnt="4"/>
      <dgm:spPr/>
    </dgm:pt>
    <dgm:pt modelId="{1ADA7490-445B-4F03-814F-8F893828B5D6}" type="pres">
      <dgm:prSet presAssocID="{1884D40F-18B1-4FA6-B5F9-0DAF7EDB5C37}" presName="root2" presStyleCnt="0"/>
      <dgm:spPr/>
    </dgm:pt>
    <dgm:pt modelId="{4574CBF4-9DC7-4EAE-8278-68BABEC5ABF2}" type="pres">
      <dgm:prSet presAssocID="{1884D40F-18B1-4FA6-B5F9-0DAF7EDB5C37}" presName="LevelTwoTextNode" presStyleLbl="node2" presStyleIdx="1" presStyleCnt="4" custScaleX="250703">
        <dgm:presLayoutVars>
          <dgm:chPref val="3"/>
        </dgm:presLayoutVars>
      </dgm:prSet>
      <dgm:spPr/>
    </dgm:pt>
    <dgm:pt modelId="{78D9E098-D2A8-4C6B-8808-CEF045E4C91E}" type="pres">
      <dgm:prSet presAssocID="{1884D40F-18B1-4FA6-B5F9-0DAF7EDB5C37}" presName="level3hierChild" presStyleCnt="0"/>
      <dgm:spPr/>
    </dgm:pt>
    <dgm:pt modelId="{71310E51-E651-49F8-9C31-8AE23025188A}" type="pres">
      <dgm:prSet presAssocID="{ACE9B53C-3401-4B59-9381-E3DE65F3BA2A}" presName="conn2-1" presStyleLbl="parChTrans1D2" presStyleIdx="2" presStyleCnt="4"/>
      <dgm:spPr/>
    </dgm:pt>
    <dgm:pt modelId="{6ACCF978-057E-40AA-A84A-D04954C417D9}" type="pres">
      <dgm:prSet presAssocID="{ACE9B53C-3401-4B59-9381-E3DE65F3BA2A}" presName="connTx" presStyleLbl="parChTrans1D2" presStyleIdx="2" presStyleCnt="4"/>
      <dgm:spPr/>
    </dgm:pt>
    <dgm:pt modelId="{FDFB7C90-2B90-4205-A52E-AF1ABFB0EA4E}" type="pres">
      <dgm:prSet presAssocID="{AFC017A4-7B4B-4240-824A-326CA55F6CD3}" presName="root2" presStyleCnt="0"/>
      <dgm:spPr/>
    </dgm:pt>
    <dgm:pt modelId="{A1A8D0C4-4A69-43B8-9927-FC1685D58F73}" type="pres">
      <dgm:prSet presAssocID="{AFC017A4-7B4B-4240-824A-326CA55F6CD3}" presName="LevelTwoTextNode" presStyleLbl="node2" presStyleIdx="2" presStyleCnt="4" custScaleX="250703">
        <dgm:presLayoutVars>
          <dgm:chPref val="3"/>
        </dgm:presLayoutVars>
      </dgm:prSet>
      <dgm:spPr/>
    </dgm:pt>
    <dgm:pt modelId="{24C014D0-E303-4675-9DE2-CD7431699408}" type="pres">
      <dgm:prSet presAssocID="{AFC017A4-7B4B-4240-824A-326CA55F6CD3}" presName="level3hierChild" presStyleCnt="0"/>
      <dgm:spPr/>
    </dgm:pt>
    <dgm:pt modelId="{2EECF3D0-A808-40FC-B58A-B372CB87D907}" type="pres">
      <dgm:prSet presAssocID="{CC5B930B-B4C1-4446-9EDB-3A389DA0EDB6}" presName="conn2-1" presStyleLbl="parChTrans1D2" presStyleIdx="3" presStyleCnt="4"/>
      <dgm:spPr/>
    </dgm:pt>
    <dgm:pt modelId="{614F7F65-BCF6-4FD8-963A-2D12BB587216}" type="pres">
      <dgm:prSet presAssocID="{CC5B930B-B4C1-4446-9EDB-3A389DA0EDB6}" presName="connTx" presStyleLbl="parChTrans1D2" presStyleIdx="3" presStyleCnt="4"/>
      <dgm:spPr/>
    </dgm:pt>
    <dgm:pt modelId="{50F628BE-8E3F-4DBA-9AB8-E55AFED92858}" type="pres">
      <dgm:prSet presAssocID="{D9832E68-B3A3-4D22-BC02-4CA77920CBFC}" presName="root2" presStyleCnt="0"/>
      <dgm:spPr/>
    </dgm:pt>
    <dgm:pt modelId="{D780535A-BF24-4BD2-9387-50B0E9E415F2}" type="pres">
      <dgm:prSet presAssocID="{D9832E68-B3A3-4D22-BC02-4CA77920CBFC}" presName="LevelTwoTextNode" presStyleLbl="node2" presStyleIdx="3" presStyleCnt="4" custScaleX="250703">
        <dgm:presLayoutVars>
          <dgm:chPref val="3"/>
        </dgm:presLayoutVars>
      </dgm:prSet>
      <dgm:spPr/>
    </dgm:pt>
    <dgm:pt modelId="{C7F1150B-3298-4F58-9FC1-AEEC82C1598B}" type="pres">
      <dgm:prSet presAssocID="{D9832E68-B3A3-4D22-BC02-4CA77920CBFC}" presName="level3hierChild" presStyleCnt="0"/>
      <dgm:spPr/>
    </dgm:pt>
  </dgm:ptLst>
  <dgm:cxnLst>
    <dgm:cxn modelId="{6B623701-55BD-48BA-9630-93B6A2F1CFCB}" type="presOf" srcId="{2C77B103-053F-4546-97D1-43D345275FC9}" destId="{8DFD79D9-F67C-44D0-83E9-0BD9B57876E2}" srcOrd="0" destOrd="0" presId="urn:microsoft.com/office/officeart/2008/layout/HorizontalMultiLevelHierarchy"/>
    <dgm:cxn modelId="{B74EA407-EC45-40ED-A7DC-50945566E7E3}" type="presOf" srcId="{ACE9B53C-3401-4B59-9381-E3DE65F3BA2A}" destId="{6ACCF978-057E-40AA-A84A-D04954C417D9}" srcOrd="1" destOrd="0" presId="urn:microsoft.com/office/officeart/2008/layout/HorizontalMultiLevelHierarchy"/>
    <dgm:cxn modelId="{14CFCB0B-3877-49CC-8417-6180A0E6BED0}" type="presOf" srcId="{ACE9B53C-3401-4B59-9381-E3DE65F3BA2A}" destId="{71310E51-E651-49F8-9C31-8AE23025188A}" srcOrd="0" destOrd="0" presId="urn:microsoft.com/office/officeart/2008/layout/HorizontalMultiLevelHierarchy"/>
    <dgm:cxn modelId="{F9606A25-2C3C-4680-8432-93563A8088F7}" type="presOf" srcId="{CC5B930B-B4C1-4446-9EDB-3A389DA0EDB6}" destId="{2EECF3D0-A808-40FC-B58A-B372CB87D907}" srcOrd="0" destOrd="0" presId="urn:microsoft.com/office/officeart/2008/layout/HorizontalMultiLevelHierarchy"/>
    <dgm:cxn modelId="{1AB0CB26-C135-460A-9F94-8770671CFCF4}" type="presOf" srcId="{D9832E68-B3A3-4D22-BC02-4CA77920CBFC}" destId="{D780535A-BF24-4BD2-9387-50B0E9E415F2}" srcOrd="0" destOrd="0" presId="urn:microsoft.com/office/officeart/2008/layout/HorizontalMultiLevelHierarchy"/>
    <dgm:cxn modelId="{D2509039-FAB6-42C9-AC97-BBA6675722BB}" srcId="{2DC55E7E-262E-4DBF-9D8E-5F8266A019E3}" destId="{A06AEEBE-B789-440B-914C-19668DA5BB6F}" srcOrd="0" destOrd="0" parTransId="{F23F7211-B838-4BAC-A1D5-F035299DEDD5}" sibTransId="{289CB4C3-333B-45A5-A934-DE16720990A0}"/>
    <dgm:cxn modelId="{3769EC3A-2E14-4DA8-A980-ED4CED59FB44}" type="presOf" srcId="{A06AEEBE-B789-440B-914C-19668DA5BB6F}" destId="{D022D98E-827C-4F1A-A278-EB06D6157605}" srcOrd="0" destOrd="0" presId="urn:microsoft.com/office/officeart/2008/layout/HorizontalMultiLevelHierarchy"/>
    <dgm:cxn modelId="{5DAC1360-591B-4BFA-8F9D-094595C38F0A}" srcId="{A06AEEBE-B789-440B-914C-19668DA5BB6F}" destId="{AFC017A4-7B4B-4240-824A-326CA55F6CD3}" srcOrd="2" destOrd="0" parTransId="{ACE9B53C-3401-4B59-9381-E3DE65F3BA2A}" sibTransId="{1B292E2D-74B6-4BBC-8149-4953919A8511}"/>
    <dgm:cxn modelId="{D96C9646-E7B0-4D2C-A722-C92D301A5509}" srcId="{A06AEEBE-B789-440B-914C-19668DA5BB6F}" destId="{00BE9094-E0AE-44AE-8918-26AAD12F5E9B}" srcOrd="0" destOrd="0" parTransId="{D2310627-7357-4418-8C19-E07A3F423A16}" sibTransId="{85C996F2-4387-4E2A-A6B1-122B916C6067}"/>
    <dgm:cxn modelId="{9369C267-29F9-447F-85DB-2D9AC5DEAC7A}" type="presOf" srcId="{2C77B103-053F-4546-97D1-43D345275FC9}" destId="{47D3FDE8-02CE-408D-A144-7F3FC12F8357}" srcOrd="1" destOrd="0" presId="urn:microsoft.com/office/officeart/2008/layout/HorizontalMultiLevelHierarchy"/>
    <dgm:cxn modelId="{EF2B976C-D38B-454B-BBA7-E584AF41F0FA}" type="presOf" srcId="{2DC55E7E-262E-4DBF-9D8E-5F8266A019E3}" destId="{35FD4396-F881-43A8-8065-6B81D3A8271F}" srcOrd="0" destOrd="0" presId="urn:microsoft.com/office/officeart/2008/layout/HorizontalMultiLevelHierarchy"/>
    <dgm:cxn modelId="{57F6C257-F105-4616-9F02-4FD6724E2D31}" type="presOf" srcId="{D2310627-7357-4418-8C19-E07A3F423A16}" destId="{27408832-F3D2-4222-8E60-FE0A90902BC0}" srcOrd="0" destOrd="0" presId="urn:microsoft.com/office/officeart/2008/layout/HorizontalMultiLevelHierarchy"/>
    <dgm:cxn modelId="{890724A1-2962-4C9E-9246-2AA82E3EEB57}" srcId="{A06AEEBE-B789-440B-914C-19668DA5BB6F}" destId="{D9832E68-B3A3-4D22-BC02-4CA77920CBFC}" srcOrd="3" destOrd="0" parTransId="{CC5B930B-B4C1-4446-9EDB-3A389DA0EDB6}" sibTransId="{3144F326-7BEF-43A6-B1BC-84831E639B8A}"/>
    <dgm:cxn modelId="{84E784A8-1296-464F-AC3B-4FAB64CDF4BB}" type="presOf" srcId="{1884D40F-18B1-4FA6-B5F9-0DAF7EDB5C37}" destId="{4574CBF4-9DC7-4EAE-8278-68BABEC5ABF2}" srcOrd="0" destOrd="0" presId="urn:microsoft.com/office/officeart/2008/layout/HorizontalMultiLevelHierarchy"/>
    <dgm:cxn modelId="{8141FDAD-777D-4829-BED4-C351DBA52E36}" type="presOf" srcId="{AFC017A4-7B4B-4240-824A-326CA55F6CD3}" destId="{A1A8D0C4-4A69-43B8-9927-FC1685D58F73}" srcOrd="0" destOrd="0" presId="urn:microsoft.com/office/officeart/2008/layout/HorizontalMultiLevelHierarchy"/>
    <dgm:cxn modelId="{CEA804AE-066C-4CCC-83F2-52D42A9A3BD3}" srcId="{A06AEEBE-B789-440B-914C-19668DA5BB6F}" destId="{1884D40F-18B1-4FA6-B5F9-0DAF7EDB5C37}" srcOrd="1" destOrd="0" parTransId="{2C77B103-053F-4546-97D1-43D345275FC9}" sibTransId="{21A2B2E6-EF27-4808-9B6E-5A98DEEDD19F}"/>
    <dgm:cxn modelId="{6C72F7DA-C4D5-47AE-AEE4-E0EC4D732A6B}" type="presOf" srcId="{D2310627-7357-4418-8C19-E07A3F423A16}" destId="{197B6C93-6C09-4F18-9BEB-3B10D9E7D12E}" srcOrd="1" destOrd="0" presId="urn:microsoft.com/office/officeart/2008/layout/HorizontalMultiLevelHierarchy"/>
    <dgm:cxn modelId="{65C0DCEB-313D-4104-9F35-A6CB4FFEA4E9}" type="presOf" srcId="{CC5B930B-B4C1-4446-9EDB-3A389DA0EDB6}" destId="{614F7F65-BCF6-4FD8-963A-2D12BB587216}" srcOrd="1" destOrd="0" presId="urn:microsoft.com/office/officeart/2008/layout/HorizontalMultiLevelHierarchy"/>
    <dgm:cxn modelId="{60DD6BF9-F524-41B3-B1F1-EE363E765722}" type="presOf" srcId="{00BE9094-E0AE-44AE-8918-26AAD12F5E9B}" destId="{4726DDCE-78F6-44B8-B4A2-492A5750166B}" srcOrd="0" destOrd="0" presId="urn:microsoft.com/office/officeart/2008/layout/HorizontalMultiLevelHierarchy"/>
    <dgm:cxn modelId="{CF8F5FAB-A498-4731-A0DB-E2ADBBB52852}" type="presParOf" srcId="{35FD4396-F881-43A8-8065-6B81D3A8271F}" destId="{E023EB3E-91A6-4E31-9EED-57D5165AE303}" srcOrd="0" destOrd="0" presId="urn:microsoft.com/office/officeart/2008/layout/HorizontalMultiLevelHierarchy"/>
    <dgm:cxn modelId="{69F19319-6287-4286-91BD-4E0261236C4B}" type="presParOf" srcId="{E023EB3E-91A6-4E31-9EED-57D5165AE303}" destId="{D022D98E-827C-4F1A-A278-EB06D6157605}" srcOrd="0" destOrd="0" presId="urn:microsoft.com/office/officeart/2008/layout/HorizontalMultiLevelHierarchy"/>
    <dgm:cxn modelId="{41C5E10A-FA07-422A-96AE-968141AE8E17}" type="presParOf" srcId="{E023EB3E-91A6-4E31-9EED-57D5165AE303}" destId="{8EF38E6C-F47F-471D-AE3C-F03DD6FE820A}" srcOrd="1" destOrd="0" presId="urn:microsoft.com/office/officeart/2008/layout/HorizontalMultiLevelHierarchy"/>
    <dgm:cxn modelId="{23494841-6767-4F5A-8FBD-3ED2D65E76CD}" type="presParOf" srcId="{8EF38E6C-F47F-471D-AE3C-F03DD6FE820A}" destId="{27408832-F3D2-4222-8E60-FE0A90902BC0}" srcOrd="0" destOrd="0" presId="urn:microsoft.com/office/officeart/2008/layout/HorizontalMultiLevelHierarchy"/>
    <dgm:cxn modelId="{049BF974-4266-4D3E-932B-C6AE61FF02D6}" type="presParOf" srcId="{27408832-F3D2-4222-8E60-FE0A90902BC0}" destId="{197B6C93-6C09-4F18-9BEB-3B10D9E7D12E}" srcOrd="0" destOrd="0" presId="urn:microsoft.com/office/officeart/2008/layout/HorizontalMultiLevelHierarchy"/>
    <dgm:cxn modelId="{E45CC763-6154-427F-BFF6-03FF34DA4121}" type="presParOf" srcId="{8EF38E6C-F47F-471D-AE3C-F03DD6FE820A}" destId="{F69FDC14-37D2-4853-9424-0CEF8B5D35FC}" srcOrd="1" destOrd="0" presId="urn:microsoft.com/office/officeart/2008/layout/HorizontalMultiLevelHierarchy"/>
    <dgm:cxn modelId="{A92F1995-3FCD-4406-932A-602B65EDA09C}" type="presParOf" srcId="{F69FDC14-37D2-4853-9424-0CEF8B5D35FC}" destId="{4726DDCE-78F6-44B8-B4A2-492A5750166B}" srcOrd="0" destOrd="0" presId="urn:microsoft.com/office/officeart/2008/layout/HorizontalMultiLevelHierarchy"/>
    <dgm:cxn modelId="{C547F28D-B04E-4CDF-9D1B-62344FF14227}" type="presParOf" srcId="{F69FDC14-37D2-4853-9424-0CEF8B5D35FC}" destId="{4D0AD889-8E12-4EC7-9E20-C92653A4431F}" srcOrd="1" destOrd="0" presId="urn:microsoft.com/office/officeart/2008/layout/HorizontalMultiLevelHierarchy"/>
    <dgm:cxn modelId="{26B24132-E98E-4FB4-91F5-6F2AD6AFE9B2}" type="presParOf" srcId="{8EF38E6C-F47F-471D-AE3C-F03DD6FE820A}" destId="{8DFD79D9-F67C-44D0-83E9-0BD9B57876E2}" srcOrd="2" destOrd="0" presId="urn:microsoft.com/office/officeart/2008/layout/HorizontalMultiLevelHierarchy"/>
    <dgm:cxn modelId="{9FB9B32A-D25D-4565-9FDB-F0E1CB0676CF}" type="presParOf" srcId="{8DFD79D9-F67C-44D0-83E9-0BD9B57876E2}" destId="{47D3FDE8-02CE-408D-A144-7F3FC12F8357}" srcOrd="0" destOrd="0" presId="urn:microsoft.com/office/officeart/2008/layout/HorizontalMultiLevelHierarchy"/>
    <dgm:cxn modelId="{011D8F09-74BB-4CD3-B8F7-9471E47297CE}" type="presParOf" srcId="{8EF38E6C-F47F-471D-AE3C-F03DD6FE820A}" destId="{1ADA7490-445B-4F03-814F-8F893828B5D6}" srcOrd="3" destOrd="0" presId="urn:microsoft.com/office/officeart/2008/layout/HorizontalMultiLevelHierarchy"/>
    <dgm:cxn modelId="{2E9827BB-904C-4585-A1D0-69747C200359}" type="presParOf" srcId="{1ADA7490-445B-4F03-814F-8F893828B5D6}" destId="{4574CBF4-9DC7-4EAE-8278-68BABEC5ABF2}" srcOrd="0" destOrd="0" presId="urn:microsoft.com/office/officeart/2008/layout/HorizontalMultiLevelHierarchy"/>
    <dgm:cxn modelId="{351EE34C-3FEE-4A3E-BC96-18CD9E24E0CF}" type="presParOf" srcId="{1ADA7490-445B-4F03-814F-8F893828B5D6}" destId="{78D9E098-D2A8-4C6B-8808-CEF045E4C91E}" srcOrd="1" destOrd="0" presId="urn:microsoft.com/office/officeart/2008/layout/HorizontalMultiLevelHierarchy"/>
    <dgm:cxn modelId="{E7D34610-1D77-426F-B431-CA37E1CC2751}" type="presParOf" srcId="{8EF38E6C-F47F-471D-AE3C-F03DD6FE820A}" destId="{71310E51-E651-49F8-9C31-8AE23025188A}" srcOrd="4" destOrd="0" presId="urn:microsoft.com/office/officeart/2008/layout/HorizontalMultiLevelHierarchy"/>
    <dgm:cxn modelId="{0CFA228C-EF98-4ED7-BAC0-0CE8E2D594CF}" type="presParOf" srcId="{71310E51-E651-49F8-9C31-8AE23025188A}" destId="{6ACCF978-057E-40AA-A84A-D04954C417D9}" srcOrd="0" destOrd="0" presId="urn:microsoft.com/office/officeart/2008/layout/HorizontalMultiLevelHierarchy"/>
    <dgm:cxn modelId="{8EF534E5-438E-4DF3-9B0E-0F8A156F0037}" type="presParOf" srcId="{8EF38E6C-F47F-471D-AE3C-F03DD6FE820A}" destId="{FDFB7C90-2B90-4205-A52E-AF1ABFB0EA4E}" srcOrd="5" destOrd="0" presId="urn:microsoft.com/office/officeart/2008/layout/HorizontalMultiLevelHierarchy"/>
    <dgm:cxn modelId="{0F9595D5-D113-4D47-BBD4-A4958F8EBB06}" type="presParOf" srcId="{FDFB7C90-2B90-4205-A52E-AF1ABFB0EA4E}" destId="{A1A8D0C4-4A69-43B8-9927-FC1685D58F73}" srcOrd="0" destOrd="0" presId="urn:microsoft.com/office/officeart/2008/layout/HorizontalMultiLevelHierarchy"/>
    <dgm:cxn modelId="{026893BD-8DA4-467F-8178-7A1D93576CB0}" type="presParOf" srcId="{FDFB7C90-2B90-4205-A52E-AF1ABFB0EA4E}" destId="{24C014D0-E303-4675-9DE2-CD7431699408}" srcOrd="1" destOrd="0" presId="urn:microsoft.com/office/officeart/2008/layout/HorizontalMultiLevelHierarchy"/>
    <dgm:cxn modelId="{9C3E0049-7C65-485C-A6CC-2CEF94CCAA86}" type="presParOf" srcId="{8EF38E6C-F47F-471D-AE3C-F03DD6FE820A}" destId="{2EECF3D0-A808-40FC-B58A-B372CB87D907}" srcOrd="6" destOrd="0" presId="urn:microsoft.com/office/officeart/2008/layout/HorizontalMultiLevelHierarchy"/>
    <dgm:cxn modelId="{3659B838-8253-4E76-9037-098829DD7D32}" type="presParOf" srcId="{2EECF3D0-A808-40FC-B58A-B372CB87D907}" destId="{614F7F65-BCF6-4FD8-963A-2D12BB587216}" srcOrd="0" destOrd="0" presId="urn:microsoft.com/office/officeart/2008/layout/HorizontalMultiLevelHierarchy"/>
    <dgm:cxn modelId="{BEC1F814-8BE4-46A3-B6C5-3A705C293DE0}" type="presParOf" srcId="{8EF38E6C-F47F-471D-AE3C-F03DD6FE820A}" destId="{50F628BE-8E3F-4DBA-9AB8-E55AFED92858}" srcOrd="7" destOrd="0" presId="urn:microsoft.com/office/officeart/2008/layout/HorizontalMultiLevelHierarchy"/>
    <dgm:cxn modelId="{F08BA10E-B0C5-4ED3-B4AA-FBB20A68BDA2}" type="presParOf" srcId="{50F628BE-8E3F-4DBA-9AB8-E55AFED92858}" destId="{D780535A-BF24-4BD2-9387-50B0E9E415F2}" srcOrd="0" destOrd="0" presId="urn:microsoft.com/office/officeart/2008/layout/HorizontalMultiLevelHierarchy"/>
    <dgm:cxn modelId="{71B95067-C20D-45DC-A404-87F1763B3FF0}" type="presParOf" srcId="{50F628BE-8E3F-4DBA-9AB8-E55AFED92858}" destId="{C7F1150B-3298-4F58-9FC1-AEEC82C1598B}" srcOrd="1" destOrd="0" presId="urn:microsoft.com/office/officeart/2008/layout/HorizontalMultiLevelHierarchy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41.xml><?xml version="1.0" encoding="utf-8"?>
<dgm:dataModel xmlns:dgm="http://schemas.openxmlformats.org/drawingml/2006/diagram" xmlns:a="http://schemas.openxmlformats.org/drawingml/2006/main">
  <dgm:ptLst>
    <dgm:pt modelId="{2DC55E7E-262E-4DBF-9D8E-5F8266A019E3}" type="doc">
      <dgm:prSet loTypeId="urn:microsoft.com/office/officeart/2008/layout/HorizontalMultiLevelHierarchy" loCatId="hierarchy" qsTypeId="urn:microsoft.com/office/officeart/2005/8/quickstyle/simple1" qsCatId="simple" csTypeId="urn:microsoft.com/office/officeart/2005/8/colors/colorful2" csCatId="colorful" phldr="1"/>
      <dgm:spPr/>
      <dgm:t>
        <a:bodyPr/>
        <a:lstStyle/>
        <a:p>
          <a:endParaRPr lang="pt-BR"/>
        </a:p>
      </dgm:t>
    </dgm:pt>
    <dgm:pt modelId="{A06AEEBE-B789-440B-914C-19668DA5BB6F}">
      <dgm:prSet phldrT="[Texto]"/>
      <dgm:spPr/>
      <dgm:t>
        <a:bodyPr/>
        <a:lstStyle/>
        <a:p>
          <a:r>
            <a:rPr lang="pt-BR">
              <a:solidFill>
                <a:sysClr val="windowText" lastClr="000000"/>
              </a:solidFill>
            </a:rPr>
            <a:t>Elevação da temperatura</a:t>
          </a:r>
        </a:p>
      </dgm:t>
    </dgm:pt>
    <dgm:pt modelId="{F23F7211-B838-4BAC-A1D5-F035299DEDD5}" type="parTrans" cxnId="{D2509039-FAB6-42C9-AC97-BBA6675722BB}">
      <dgm:prSet/>
      <dgm:spPr/>
      <dgm:t>
        <a:bodyPr/>
        <a:lstStyle/>
        <a:p>
          <a:endParaRPr lang="pt-BR"/>
        </a:p>
      </dgm:t>
    </dgm:pt>
    <dgm:pt modelId="{289CB4C3-333B-45A5-A934-DE16720990A0}" type="sibTrans" cxnId="{D2509039-FAB6-42C9-AC97-BBA6675722BB}">
      <dgm:prSet/>
      <dgm:spPr/>
      <dgm:t>
        <a:bodyPr/>
        <a:lstStyle/>
        <a:p>
          <a:endParaRPr lang="pt-BR"/>
        </a:p>
      </dgm:t>
    </dgm:pt>
    <dgm:pt modelId="{00BE9094-E0AE-44AE-8918-26AAD12F5E9B}">
      <dgm:prSet phldrT="[Texto]"/>
      <dgm:spPr>
        <a:solidFill>
          <a:srgbClr val="FFC000"/>
        </a:solidFill>
      </dgm:spPr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Tbs:  </a:t>
          </a:r>
          <a:r>
            <a:rPr lang="pt-BR" b="0" i="0" u="none">
              <a:solidFill>
                <a:sysClr val="windowText" lastClr="000000"/>
              </a:solidFill>
            </a:rPr>
            <a:t>80 °C</a:t>
          </a:r>
          <a:endParaRPr lang="pt-BR">
            <a:solidFill>
              <a:sysClr val="windowText" lastClr="000000"/>
            </a:solidFill>
          </a:endParaRPr>
        </a:p>
      </dgm:t>
    </dgm:pt>
    <dgm:pt modelId="{D2310627-7357-4418-8C19-E07A3F423A16}" type="parTrans" cxnId="{D96C9646-E7B0-4D2C-A722-C92D301A5509}">
      <dgm:prSet/>
      <dgm:spPr/>
      <dgm:t>
        <a:bodyPr/>
        <a:lstStyle/>
        <a:p>
          <a:endParaRPr lang="pt-BR"/>
        </a:p>
      </dgm:t>
    </dgm:pt>
    <dgm:pt modelId="{85C996F2-4387-4E2A-A6B1-122B916C6067}" type="sibTrans" cxnId="{D96C9646-E7B0-4D2C-A722-C92D301A5509}">
      <dgm:prSet/>
      <dgm:spPr/>
      <dgm:t>
        <a:bodyPr/>
        <a:lstStyle/>
        <a:p>
          <a:endParaRPr lang="pt-BR"/>
        </a:p>
      </dgm:t>
    </dgm:pt>
    <dgm:pt modelId="{AFC017A4-7B4B-4240-824A-326CA55F6CD3}">
      <dgm:prSet phldrT="[Texto]"/>
      <dgm:spPr>
        <a:solidFill>
          <a:srgbClr val="FFC000"/>
        </a:solidFill>
      </dgm:spPr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UR: </a:t>
          </a:r>
          <a:r>
            <a:rPr lang="pt-BR" b="0" i="0" u="none">
              <a:solidFill>
                <a:sysClr val="windowText" lastClr="000000"/>
              </a:solidFill>
            </a:rPr>
            <a:t>2,702 %</a:t>
          </a:r>
          <a:endParaRPr lang="pt-BR">
            <a:solidFill>
              <a:sysClr val="windowText" lastClr="000000"/>
            </a:solidFill>
          </a:endParaRPr>
        </a:p>
      </dgm:t>
    </dgm:pt>
    <dgm:pt modelId="{ACE9B53C-3401-4B59-9381-E3DE65F3BA2A}" type="parTrans" cxnId="{5DAC1360-591B-4BFA-8F9D-094595C38F0A}">
      <dgm:prSet/>
      <dgm:spPr/>
      <dgm:t>
        <a:bodyPr/>
        <a:lstStyle/>
        <a:p>
          <a:endParaRPr lang="pt-BR"/>
        </a:p>
      </dgm:t>
    </dgm:pt>
    <dgm:pt modelId="{1B292E2D-74B6-4BBC-8149-4953919A8511}" type="sibTrans" cxnId="{5DAC1360-591B-4BFA-8F9D-094595C38F0A}">
      <dgm:prSet/>
      <dgm:spPr/>
      <dgm:t>
        <a:bodyPr/>
        <a:lstStyle/>
        <a:p>
          <a:endParaRPr lang="pt-BR"/>
        </a:p>
      </dgm:t>
    </dgm:pt>
    <dgm:pt modelId="{D9832E68-B3A3-4D22-BC02-4CA77920CBFC}">
      <dgm:prSet phldrT="[Texto]"/>
      <dgm:spPr>
        <a:solidFill>
          <a:srgbClr val="FFC000"/>
        </a:solidFill>
      </dgm:spPr>
      <dgm:t>
        <a:bodyPr/>
        <a:lstStyle/>
        <a:p>
          <a:pPr algn="l"/>
          <a:r>
            <a:rPr lang="pt-BR">
              <a:solidFill>
                <a:sysClr val="windowText" lastClr="000000"/>
              </a:solidFill>
            </a:rPr>
            <a:t>UA: </a:t>
          </a:r>
          <a:r>
            <a:rPr lang="pt-BR" b="0" i="0" u="none">
              <a:solidFill>
                <a:sysClr val="windowText" lastClr="000000"/>
              </a:solidFill>
            </a:rPr>
            <a:t>0,007958 g</a:t>
          </a:r>
          <a:r>
            <a:rPr lang="pt-BR" b="0" i="0" u="none" baseline="-25000">
              <a:solidFill>
                <a:sysClr val="windowText" lastClr="000000"/>
              </a:solidFill>
            </a:rPr>
            <a:t>H2O</a:t>
          </a:r>
          <a:r>
            <a:rPr lang="pt-BR" b="0" i="0" u="none">
              <a:solidFill>
                <a:sysClr val="windowText" lastClr="000000"/>
              </a:solidFill>
            </a:rPr>
            <a:t>/ g</a:t>
          </a:r>
          <a:r>
            <a:rPr lang="pt-BR" b="0" i="0" u="none" baseline="-25000">
              <a:solidFill>
                <a:sysClr val="windowText" lastClr="000000"/>
              </a:solidFill>
            </a:rPr>
            <a:t>ar seco</a:t>
          </a:r>
          <a:r>
            <a:rPr lang="pt-BR">
              <a:solidFill>
                <a:sysClr val="windowText" lastClr="000000"/>
              </a:solidFill>
            </a:rPr>
            <a:t> </a:t>
          </a:r>
        </a:p>
      </dgm:t>
    </dgm:pt>
    <dgm:pt modelId="{CC5B930B-B4C1-4446-9EDB-3A389DA0EDB6}" type="parTrans" cxnId="{890724A1-2962-4C9E-9246-2AA82E3EEB57}">
      <dgm:prSet/>
      <dgm:spPr/>
      <dgm:t>
        <a:bodyPr/>
        <a:lstStyle/>
        <a:p>
          <a:endParaRPr lang="pt-BR"/>
        </a:p>
      </dgm:t>
    </dgm:pt>
    <dgm:pt modelId="{3144F326-7BEF-43A6-B1BC-84831E639B8A}" type="sibTrans" cxnId="{890724A1-2962-4C9E-9246-2AA82E3EEB57}">
      <dgm:prSet/>
      <dgm:spPr/>
      <dgm:t>
        <a:bodyPr/>
        <a:lstStyle/>
        <a:p>
          <a:endParaRPr lang="pt-BR"/>
        </a:p>
      </dgm:t>
    </dgm:pt>
    <dgm:pt modelId="{35FD4396-F881-43A8-8065-6B81D3A8271F}" type="pres">
      <dgm:prSet presAssocID="{2DC55E7E-262E-4DBF-9D8E-5F8266A019E3}" presName="Name0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E023EB3E-91A6-4E31-9EED-57D5165AE303}" type="pres">
      <dgm:prSet presAssocID="{A06AEEBE-B789-440B-914C-19668DA5BB6F}" presName="root1" presStyleCnt="0"/>
      <dgm:spPr/>
    </dgm:pt>
    <dgm:pt modelId="{D022D98E-827C-4F1A-A278-EB06D6157605}" type="pres">
      <dgm:prSet presAssocID="{A06AEEBE-B789-440B-914C-19668DA5BB6F}" presName="LevelOneTextNode" presStyleLbl="node0" presStyleIdx="0" presStyleCnt="1">
        <dgm:presLayoutVars>
          <dgm:chPref val="3"/>
        </dgm:presLayoutVars>
      </dgm:prSet>
      <dgm:spPr/>
    </dgm:pt>
    <dgm:pt modelId="{8EF38E6C-F47F-471D-AE3C-F03DD6FE820A}" type="pres">
      <dgm:prSet presAssocID="{A06AEEBE-B789-440B-914C-19668DA5BB6F}" presName="level2hierChild" presStyleCnt="0"/>
      <dgm:spPr/>
    </dgm:pt>
    <dgm:pt modelId="{27408832-F3D2-4222-8E60-FE0A90902BC0}" type="pres">
      <dgm:prSet presAssocID="{D2310627-7357-4418-8C19-E07A3F423A16}" presName="conn2-1" presStyleLbl="parChTrans1D2" presStyleIdx="0" presStyleCnt="3"/>
      <dgm:spPr/>
    </dgm:pt>
    <dgm:pt modelId="{197B6C93-6C09-4F18-9BEB-3B10D9E7D12E}" type="pres">
      <dgm:prSet presAssocID="{D2310627-7357-4418-8C19-E07A3F423A16}" presName="connTx" presStyleLbl="parChTrans1D2" presStyleIdx="0" presStyleCnt="3"/>
      <dgm:spPr/>
    </dgm:pt>
    <dgm:pt modelId="{F69FDC14-37D2-4853-9424-0CEF8B5D35FC}" type="pres">
      <dgm:prSet presAssocID="{00BE9094-E0AE-44AE-8918-26AAD12F5E9B}" presName="root2" presStyleCnt="0"/>
      <dgm:spPr/>
    </dgm:pt>
    <dgm:pt modelId="{4726DDCE-78F6-44B8-B4A2-492A5750166B}" type="pres">
      <dgm:prSet presAssocID="{00BE9094-E0AE-44AE-8918-26AAD12F5E9B}" presName="LevelTwoTextNode" presStyleLbl="node2" presStyleIdx="0" presStyleCnt="3" custScaleX="250703">
        <dgm:presLayoutVars>
          <dgm:chPref val="3"/>
        </dgm:presLayoutVars>
      </dgm:prSet>
      <dgm:spPr/>
    </dgm:pt>
    <dgm:pt modelId="{4D0AD889-8E12-4EC7-9E20-C92653A4431F}" type="pres">
      <dgm:prSet presAssocID="{00BE9094-E0AE-44AE-8918-26AAD12F5E9B}" presName="level3hierChild" presStyleCnt="0"/>
      <dgm:spPr/>
    </dgm:pt>
    <dgm:pt modelId="{71310E51-E651-49F8-9C31-8AE23025188A}" type="pres">
      <dgm:prSet presAssocID="{ACE9B53C-3401-4B59-9381-E3DE65F3BA2A}" presName="conn2-1" presStyleLbl="parChTrans1D2" presStyleIdx="1" presStyleCnt="3"/>
      <dgm:spPr/>
    </dgm:pt>
    <dgm:pt modelId="{6ACCF978-057E-40AA-A84A-D04954C417D9}" type="pres">
      <dgm:prSet presAssocID="{ACE9B53C-3401-4B59-9381-E3DE65F3BA2A}" presName="connTx" presStyleLbl="parChTrans1D2" presStyleIdx="1" presStyleCnt="3"/>
      <dgm:spPr/>
    </dgm:pt>
    <dgm:pt modelId="{FDFB7C90-2B90-4205-A52E-AF1ABFB0EA4E}" type="pres">
      <dgm:prSet presAssocID="{AFC017A4-7B4B-4240-824A-326CA55F6CD3}" presName="root2" presStyleCnt="0"/>
      <dgm:spPr/>
    </dgm:pt>
    <dgm:pt modelId="{A1A8D0C4-4A69-43B8-9927-FC1685D58F73}" type="pres">
      <dgm:prSet presAssocID="{AFC017A4-7B4B-4240-824A-326CA55F6CD3}" presName="LevelTwoTextNode" presStyleLbl="node2" presStyleIdx="1" presStyleCnt="3" custScaleX="250703">
        <dgm:presLayoutVars>
          <dgm:chPref val="3"/>
        </dgm:presLayoutVars>
      </dgm:prSet>
      <dgm:spPr/>
    </dgm:pt>
    <dgm:pt modelId="{24C014D0-E303-4675-9DE2-CD7431699408}" type="pres">
      <dgm:prSet presAssocID="{AFC017A4-7B4B-4240-824A-326CA55F6CD3}" presName="level3hierChild" presStyleCnt="0"/>
      <dgm:spPr/>
    </dgm:pt>
    <dgm:pt modelId="{2EECF3D0-A808-40FC-B58A-B372CB87D907}" type="pres">
      <dgm:prSet presAssocID="{CC5B930B-B4C1-4446-9EDB-3A389DA0EDB6}" presName="conn2-1" presStyleLbl="parChTrans1D2" presStyleIdx="2" presStyleCnt="3"/>
      <dgm:spPr/>
    </dgm:pt>
    <dgm:pt modelId="{614F7F65-BCF6-4FD8-963A-2D12BB587216}" type="pres">
      <dgm:prSet presAssocID="{CC5B930B-B4C1-4446-9EDB-3A389DA0EDB6}" presName="connTx" presStyleLbl="parChTrans1D2" presStyleIdx="2" presStyleCnt="3"/>
      <dgm:spPr/>
    </dgm:pt>
    <dgm:pt modelId="{50F628BE-8E3F-4DBA-9AB8-E55AFED92858}" type="pres">
      <dgm:prSet presAssocID="{D9832E68-B3A3-4D22-BC02-4CA77920CBFC}" presName="root2" presStyleCnt="0"/>
      <dgm:spPr/>
    </dgm:pt>
    <dgm:pt modelId="{D780535A-BF24-4BD2-9387-50B0E9E415F2}" type="pres">
      <dgm:prSet presAssocID="{D9832E68-B3A3-4D22-BC02-4CA77920CBFC}" presName="LevelTwoTextNode" presStyleLbl="node2" presStyleIdx="2" presStyleCnt="3" custScaleX="250703">
        <dgm:presLayoutVars>
          <dgm:chPref val="3"/>
        </dgm:presLayoutVars>
      </dgm:prSet>
      <dgm:spPr/>
    </dgm:pt>
    <dgm:pt modelId="{C7F1150B-3298-4F58-9FC1-AEEC82C1598B}" type="pres">
      <dgm:prSet presAssocID="{D9832E68-B3A3-4D22-BC02-4CA77920CBFC}" presName="level3hierChild" presStyleCnt="0"/>
      <dgm:spPr/>
    </dgm:pt>
  </dgm:ptLst>
  <dgm:cxnLst>
    <dgm:cxn modelId="{B74EA407-EC45-40ED-A7DC-50945566E7E3}" type="presOf" srcId="{ACE9B53C-3401-4B59-9381-E3DE65F3BA2A}" destId="{6ACCF978-057E-40AA-A84A-D04954C417D9}" srcOrd="1" destOrd="0" presId="urn:microsoft.com/office/officeart/2008/layout/HorizontalMultiLevelHierarchy"/>
    <dgm:cxn modelId="{14CFCB0B-3877-49CC-8417-6180A0E6BED0}" type="presOf" srcId="{ACE9B53C-3401-4B59-9381-E3DE65F3BA2A}" destId="{71310E51-E651-49F8-9C31-8AE23025188A}" srcOrd="0" destOrd="0" presId="urn:microsoft.com/office/officeart/2008/layout/HorizontalMultiLevelHierarchy"/>
    <dgm:cxn modelId="{F9606A25-2C3C-4680-8432-93563A8088F7}" type="presOf" srcId="{CC5B930B-B4C1-4446-9EDB-3A389DA0EDB6}" destId="{2EECF3D0-A808-40FC-B58A-B372CB87D907}" srcOrd="0" destOrd="0" presId="urn:microsoft.com/office/officeart/2008/layout/HorizontalMultiLevelHierarchy"/>
    <dgm:cxn modelId="{1AB0CB26-C135-460A-9F94-8770671CFCF4}" type="presOf" srcId="{D9832E68-B3A3-4D22-BC02-4CA77920CBFC}" destId="{D780535A-BF24-4BD2-9387-50B0E9E415F2}" srcOrd="0" destOrd="0" presId="urn:microsoft.com/office/officeart/2008/layout/HorizontalMultiLevelHierarchy"/>
    <dgm:cxn modelId="{D2509039-FAB6-42C9-AC97-BBA6675722BB}" srcId="{2DC55E7E-262E-4DBF-9D8E-5F8266A019E3}" destId="{A06AEEBE-B789-440B-914C-19668DA5BB6F}" srcOrd="0" destOrd="0" parTransId="{F23F7211-B838-4BAC-A1D5-F035299DEDD5}" sibTransId="{289CB4C3-333B-45A5-A934-DE16720990A0}"/>
    <dgm:cxn modelId="{3769EC3A-2E14-4DA8-A980-ED4CED59FB44}" type="presOf" srcId="{A06AEEBE-B789-440B-914C-19668DA5BB6F}" destId="{D022D98E-827C-4F1A-A278-EB06D6157605}" srcOrd="0" destOrd="0" presId="urn:microsoft.com/office/officeart/2008/layout/HorizontalMultiLevelHierarchy"/>
    <dgm:cxn modelId="{5DAC1360-591B-4BFA-8F9D-094595C38F0A}" srcId="{A06AEEBE-B789-440B-914C-19668DA5BB6F}" destId="{AFC017A4-7B4B-4240-824A-326CA55F6CD3}" srcOrd="1" destOrd="0" parTransId="{ACE9B53C-3401-4B59-9381-E3DE65F3BA2A}" sibTransId="{1B292E2D-74B6-4BBC-8149-4953919A8511}"/>
    <dgm:cxn modelId="{D96C9646-E7B0-4D2C-A722-C92D301A5509}" srcId="{A06AEEBE-B789-440B-914C-19668DA5BB6F}" destId="{00BE9094-E0AE-44AE-8918-26AAD12F5E9B}" srcOrd="0" destOrd="0" parTransId="{D2310627-7357-4418-8C19-E07A3F423A16}" sibTransId="{85C996F2-4387-4E2A-A6B1-122B916C6067}"/>
    <dgm:cxn modelId="{EF2B976C-D38B-454B-BBA7-E584AF41F0FA}" type="presOf" srcId="{2DC55E7E-262E-4DBF-9D8E-5F8266A019E3}" destId="{35FD4396-F881-43A8-8065-6B81D3A8271F}" srcOrd="0" destOrd="0" presId="urn:microsoft.com/office/officeart/2008/layout/HorizontalMultiLevelHierarchy"/>
    <dgm:cxn modelId="{57F6C257-F105-4616-9F02-4FD6724E2D31}" type="presOf" srcId="{D2310627-7357-4418-8C19-E07A3F423A16}" destId="{27408832-F3D2-4222-8E60-FE0A90902BC0}" srcOrd="0" destOrd="0" presId="urn:microsoft.com/office/officeart/2008/layout/HorizontalMultiLevelHierarchy"/>
    <dgm:cxn modelId="{890724A1-2962-4C9E-9246-2AA82E3EEB57}" srcId="{A06AEEBE-B789-440B-914C-19668DA5BB6F}" destId="{D9832E68-B3A3-4D22-BC02-4CA77920CBFC}" srcOrd="2" destOrd="0" parTransId="{CC5B930B-B4C1-4446-9EDB-3A389DA0EDB6}" sibTransId="{3144F326-7BEF-43A6-B1BC-84831E639B8A}"/>
    <dgm:cxn modelId="{8141FDAD-777D-4829-BED4-C351DBA52E36}" type="presOf" srcId="{AFC017A4-7B4B-4240-824A-326CA55F6CD3}" destId="{A1A8D0C4-4A69-43B8-9927-FC1685D58F73}" srcOrd="0" destOrd="0" presId="urn:microsoft.com/office/officeart/2008/layout/HorizontalMultiLevelHierarchy"/>
    <dgm:cxn modelId="{6C72F7DA-C4D5-47AE-AEE4-E0EC4D732A6B}" type="presOf" srcId="{D2310627-7357-4418-8C19-E07A3F423A16}" destId="{197B6C93-6C09-4F18-9BEB-3B10D9E7D12E}" srcOrd="1" destOrd="0" presId="urn:microsoft.com/office/officeart/2008/layout/HorizontalMultiLevelHierarchy"/>
    <dgm:cxn modelId="{65C0DCEB-313D-4104-9F35-A6CB4FFEA4E9}" type="presOf" srcId="{CC5B930B-B4C1-4446-9EDB-3A389DA0EDB6}" destId="{614F7F65-BCF6-4FD8-963A-2D12BB587216}" srcOrd="1" destOrd="0" presId="urn:microsoft.com/office/officeart/2008/layout/HorizontalMultiLevelHierarchy"/>
    <dgm:cxn modelId="{60DD6BF9-F524-41B3-B1F1-EE363E765722}" type="presOf" srcId="{00BE9094-E0AE-44AE-8918-26AAD12F5E9B}" destId="{4726DDCE-78F6-44B8-B4A2-492A5750166B}" srcOrd="0" destOrd="0" presId="urn:microsoft.com/office/officeart/2008/layout/HorizontalMultiLevelHierarchy"/>
    <dgm:cxn modelId="{CF8F5FAB-A498-4731-A0DB-E2ADBBB52852}" type="presParOf" srcId="{35FD4396-F881-43A8-8065-6B81D3A8271F}" destId="{E023EB3E-91A6-4E31-9EED-57D5165AE303}" srcOrd="0" destOrd="0" presId="urn:microsoft.com/office/officeart/2008/layout/HorizontalMultiLevelHierarchy"/>
    <dgm:cxn modelId="{69F19319-6287-4286-91BD-4E0261236C4B}" type="presParOf" srcId="{E023EB3E-91A6-4E31-9EED-57D5165AE303}" destId="{D022D98E-827C-4F1A-A278-EB06D6157605}" srcOrd="0" destOrd="0" presId="urn:microsoft.com/office/officeart/2008/layout/HorizontalMultiLevelHierarchy"/>
    <dgm:cxn modelId="{41C5E10A-FA07-422A-96AE-968141AE8E17}" type="presParOf" srcId="{E023EB3E-91A6-4E31-9EED-57D5165AE303}" destId="{8EF38E6C-F47F-471D-AE3C-F03DD6FE820A}" srcOrd="1" destOrd="0" presId="urn:microsoft.com/office/officeart/2008/layout/HorizontalMultiLevelHierarchy"/>
    <dgm:cxn modelId="{23494841-6767-4F5A-8FBD-3ED2D65E76CD}" type="presParOf" srcId="{8EF38E6C-F47F-471D-AE3C-F03DD6FE820A}" destId="{27408832-F3D2-4222-8E60-FE0A90902BC0}" srcOrd="0" destOrd="0" presId="urn:microsoft.com/office/officeart/2008/layout/HorizontalMultiLevelHierarchy"/>
    <dgm:cxn modelId="{049BF974-4266-4D3E-932B-C6AE61FF02D6}" type="presParOf" srcId="{27408832-F3D2-4222-8E60-FE0A90902BC0}" destId="{197B6C93-6C09-4F18-9BEB-3B10D9E7D12E}" srcOrd="0" destOrd="0" presId="urn:microsoft.com/office/officeart/2008/layout/HorizontalMultiLevelHierarchy"/>
    <dgm:cxn modelId="{E45CC763-6154-427F-BFF6-03FF34DA4121}" type="presParOf" srcId="{8EF38E6C-F47F-471D-AE3C-F03DD6FE820A}" destId="{F69FDC14-37D2-4853-9424-0CEF8B5D35FC}" srcOrd="1" destOrd="0" presId="urn:microsoft.com/office/officeart/2008/layout/HorizontalMultiLevelHierarchy"/>
    <dgm:cxn modelId="{A92F1995-3FCD-4406-932A-602B65EDA09C}" type="presParOf" srcId="{F69FDC14-37D2-4853-9424-0CEF8B5D35FC}" destId="{4726DDCE-78F6-44B8-B4A2-492A5750166B}" srcOrd="0" destOrd="0" presId="urn:microsoft.com/office/officeart/2008/layout/HorizontalMultiLevelHierarchy"/>
    <dgm:cxn modelId="{C547F28D-B04E-4CDF-9D1B-62344FF14227}" type="presParOf" srcId="{F69FDC14-37D2-4853-9424-0CEF8B5D35FC}" destId="{4D0AD889-8E12-4EC7-9E20-C92653A4431F}" srcOrd="1" destOrd="0" presId="urn:microsoft.com/office/officeart/2008/layout/HorizontalMultiLevelHierarchy"/>
    <dgm:cxn modelId="{E7D34610-1D77-426F-B431-CA37E1CC2751}" type="presParOf" srcId="{8EF38E6C-F47F-471D-AE3C-F03DD6FE820A}" destId="{71310E51-E651-49F8-9C31-8AE23025188A}" srcOrd="2" destOrd="0" presId="urn:microsoft.com/office/officeart/2008/layout/HorizontalMultiLevelHierarchy"/>
    <dgm:cxn modelId="{0CFA228C-EF98-4ED7-BAC0-0CE8E2D594CF}" type="presParOf" srcId="{71310E51-E651-49F8-9C31-8AE23025188A}" destId="{6ACCF978-057E-40AA-A84A-D04954C417D9}" srcOrd="0" destOrd="0" presId="urn:microsoft.com/office/officeart/2008/layout/HorizontalMultiLevelHierarchy"/>
    <dgm:cxn modelId="{8EF534E5-438E-4DF3-9B0E-0F8A156F0037}" type="presParOf" srcId="{8EF38E6C-F47F-471D-AE3C-F03DD6FE820A}" destId="{FDFB7C90-2B90-4205-A52E-AF1ABFB0EA4E}" srcOrd="3" destOrd="0" presId="urn:microsoft.com/office/officeart/2008/layout/HorizontalMultiLevelHierarchy"/>
    <dgm:cxn modelId="{0F9595D5-D113-4D47-BBD4-A4958F8EBB06}" type="presParOf" srcId="{FDFB7C90-2B90-4205-A52E-AF1ABFB0EA4E}" destId="{A1A8D0C4-4A69-43B8-9927-FC1685D58F73}" srcOrd="0" destOrd="0" presId="urn:microsoft.com/office/officeart/2008/layout/HorizontalMultiLevelHierarchy"/>
    <dgm:cxn modelId="{026893BD-8DA4-467F-8178-7A1D93576CB0}" type="presParOf" srcId="{FDFB7C90-2B90-4205-A52E-AF1ABFB0EA4E}" destId="{24C014D0-E303-4675-9DE2-CD7431699408}" srcOrd="1" destOrd="0" presId="urn:microsoft.com/office/officeart/2008/layout/HorizontalMultiLevelHierarchy"/>
    <dgm:cxn modelId="{9C3E0049-7C65-485C-A6CC-2CEF94CCAA86}" type="presParOf" srcId="{8EF38E6C-F47F-471D-AE3C-F03DD6FE820A}" destId="{2EECF3D0-A808-40FC-B58A-B372CB87D907}" srcOrd="4" destOrd="0" presId="urn:microsoft.com/office/officeart/2008/layout/HorizontalMultiLevelHierarchy"/>
    <dgm:cxn modelId="{3659B838-8253-4E76-9037-098829DD7D32}" type="presParOf" srcId="{2EECF3D0-A808-40FC-B58A-B372CB87D907}" destId="{614F7F65-BCF6-4FD8-963A-2D12BB587216}" srcOrd="0" destOrd="0" presId="urn:microsoft.com/office/officeart/2008/layout/HorizontalMultiLevelHierarchy"/>
    <dgm:cxn modelId="{BEC1F814-8BE4-46A3-B6C5-3A705C293DE0}" type="presParOf" srcId="{8EF38E6C-F47F-471D-AE3C-F03DD6FE820A}" destId="{50F628BE-8E3F-4DBA-9AB8-E55AFED92858}" srcOrd="5" destOrd="0" presId="urn:microsoft.com/office/officeart/2008/layout/HorizontalMultiLevelHierarchy"/>
    <dgm:cxn modelId="{F08BA10E-B0C5-4ED3-B4AA-FBB20A68BDA2}" type="presParOf" srcId="{50F628BE-8E3F-4DBA-9AB8-E55AFED92858}" destId="{D780535A-BF24-4BD2-9387-50B0E9E415F2}" srcOrd="0" destOrd="0" presId="urn:microsoft.com/office/officeart/2008/layout/HorizontalMultiLevelHierarchy"/>
    <dgm:cxn modelId="{71B95067-C20D-45DC-A404-87F1763B3FF0}" type="presParOf" srcId="{50F628BE-8E3F-4DBA-9AB8-E55AFED92858}" destId="{C7F1150B-3298-4F58-9FC1-AEEC82C1598B}" srcOrd="1" destOrd="0" presId="urn:microsoft.com/office/officeart/2008/layout/HorizontalMultiLevelHierarchy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E4730285-D367-4DBD-9F72-4140E12A710B}" type="doc">
      <dgm:prSet loTypeId="urn:microsoft.com/office/officeart/2005/8/layout/gear1" loCatId="cycle" qsTypeId="urn:microsoft.com/office/officeart/2005/8/quickstyle/simple1" qsCatId="simple" csTypeId="urn:microsoft.com/office/officeart/2005/8/colors/colorful4" csCatId="colorful" phldr="1"/>
      <dgm:spPr/>
    </dgm:pt>
    <dgm:pt modelId="{685EB573-F901-43FC-9347-53535436190A}">
      <dgm:prSet phldrT="[Texto]"/>
      <dgm:spPr/>
      <dgm:t>
        <a:bodyPr/>
        <a:lstStyle/>
        <a:p>
          <a:r>
            <a:rPr lang="pt-BR"/>
            <a:t>Dados iniciais</a:t>
          </a:r>
        </a:p>
      </dgm:t>
    </dgm:pt>
    <dgm:pt modelId="{6BB0A349-7E56-48F9-B7D6-7B20391C24EE}" type="parTrans" cxnId="{F2BF2CFD-3C6C-4D49-A5E5-3B8B828AA075}">
      <dgm:prSet/>
      <dgm:spPr/>
      <dgm:t>
        <a:bodyPr/>
        <a:lstStyle/>
        <a:p>
          <a:endParaRPr lang="pt-BR"/>
        </a:p>
      </dgm:t>
    </dgm:pt>
    <dgm:pt modelId="{78D37EB5-8493-4012-AED1-406B75459EE1}" type="sibTrans" cxnId="{F2BF2CFD-3C6C-4D49-A5E5-3B8B828AA075}">
      <dgm:prSet/>
      <dgm:spPr/>
      <dgm:t>
        <a:bodyPr/>
        <a:lstStyle/>
        <a:p>
          <a:endParaRPr lang="pt-BR"/>
        </a:p>
      </dgm:t>
    </dgm:pt>
    <dgm:pt modelId="{9F5AF221-C691-4C1A-A7FA-2214308EE284}" type="pres">
      <dgm:prSet presAssocID="{E4730285-D367-4DBD-9F72-4140E12A710B}" presName="composite" presStyleCnt="0">
        <dgm:presLayoutVars>
          <dgm:chMax val="3"/>
          <dgm:animLvl val="lvl"/>
          <dgm:resizeHandles val="exact"/>
        </dgm:presLayoutVars>
      </dgm:prSet>
      <dgm:spPr/>
    </dgm:pt>
    <dgm:pt modelId="{C010A569-45D8-49C7-A366-0151D1DAB8E5}" type="pres">
      <dgm:prSet presAssocID="{685EB573-F901-43FC-9347-53535436190A}" presName="gear1" presStyleLbl="node1" presStyleIdx="0" presStyleCnt="1">
        <dgm:presLayoutVars>
          <dgm:chMax val="1"/>
          <dgm:bulletEnabled val="1"/>
        </dgm:presLayoutVars>
      </dgm:prSet>
      <dgm:spPr/>
    </dgm:pt>
    <dgm:pt modelId="{9952D393-7E84-4D86-AE06-7720DB24FE25}" type="pres">
      <dgm:prSet presAssocID="{685EB573-F901-43FC-9347-53535436190A}" presName="gear1srcNode" presStyleLbl="node1" presStyleIdx="0" presStyleCnt="1"/>
      <dgm:spPr/>
    </dgm:pt>
    <dgm:pt modelId="{61EC960D-6F16-4190-A5E7-3376AE892C34}" type="pres">
      <dgm:prSet presAssocID="{685EB573-F901-43FC-9347-53535436190A}" presName="gear1dstNode" presStyleLbl="node1" presStyleIdx="0" presStyleCnt="1"/>
      <dgm:spPr/>
    </dgm:pt>
    <dgm:pt modelId="{EE9019FD-6F0A-43DB-B07B-51F6E5722D64}" type="pres">
      <dgm:prSet presAssocID="{78D37EB5-8493-4012-AED1-406B75459EE1}" presName="connector1" presStyleLbl="sibTrans2D1" presStyleIdx="0" presStyleCnt="1"/>
      <dgm:spPr/>
    </dgm:pt>
  </dgm:ptLst>
  <dgm:cxnLst>
    <dgm:cxn modelId="{3AAF3202-BE12-44A8-8F7A-3EB90DD5BB5E}" type="presOf" srcId="{685EB573-F901-43FC-9347-53535436190A}" destId="{9952D393-7E84-4D86-AE06-7720DB24FE25}" srcOrd="1" destOrd="0" presId="urn:microsoft.com/office/officeart/2005/8/layout/gear1"/>
    <dgm:cxn modelId="{40021604-7211-4C42-A59E-7134632FD1BC}" type="presOf" srcId="{685EB573-F901-43FC-9347-53535436190A}" destId="{61EC960D-6F16-4190-A5E7-3376AE892C34}" srcOrd="2" destOrd="0" presId="urn:microsoft.com/office/officeart/2005/8/layout/gear1"/>
    <dgm:cxn modelId="{C5E73085-F6A1-49C6-8295-78323C3ECD4D}" type="presOf" srcId="{E4730285-D367-4DBD-9F72-4140E12A710B}" destId="{9F5AF221-C691-4C1A-A7FA-2214308EE284}" srcOrd="0" destOrd="0" presId="urn:microsoft.com/office/officeart/2005/8/layout/gear1"/>
    <dgm:cxn modelId="{F423A891-9CCA-4C15-B08D-C6E147A518BC}" type="presOf" srcId="{685EB573-F901-43FC-9347-53535436190A}" destId="{C010A569-45D8-49C7-A366-0151D1DAB8E5}" srcOrd="0" destOrd="0" presId="urn:microsoft.com/office/officeart/2005/8/layout/gear1"/>
    <dgm:cxn modelId="{3A0662D4-0C3C-497C-A836-7D5902ECC2F7}" type="presOf" srcId="{78D37EB5-8493-4012-AED1-406B75459EE1}" destId="{EE9019FD-6F0A-43DB-B07B-51F6E5722D64}" srcOrd="0" destOrd="0" presId="urn:microsoft.com/office/officeart/2005/8/layout/gear1"/>
    <dgm:cxn modelId="{F2BF2CFD-3C6C-4D49-A5E5-3B8B828AA075}" srcId="{E4730285-D367-4DBD-9F72-4140E12A710B}" destId="{685EB573-F901-43FC-9347-53535436190A}" srcOrd="0" destOrd="0" parTransId="{6BB0A349-7E56-48F9-B7D6-7B20391C24EE}" sibTransId="{78D37EB5-8493-4012-AED1-406B75459EE1}"/>
    <dgm:cxn modelId="{6F180BB7-08FC-4E6B-A6D0-DAC466914AEB}" type="presParOf" srcId="{9F5AF221-C691-4C1A-A7FA-2214308EE284}" destId="{C010A569-45D8-49C7-A366-0151D1DAB8E5}" srcOrd="0" destOrd="0" presId="urn:microsoft.com/office/officeart/2005/8/layout/gear1"/>
    <dgm:cxn modelId="{51881B5C-BC1F-4FF3-9D82-BE6734CD4E28}" type="presParOf" srcId="{9F5AF221-C691-4C1A-A7FA-2214308EE284}" destId="{9952D393-7E84-4D86-AE06-7720DB24FE25}" srcOrd="1" destOrd="0" presId="urn:microsoft.com/office/officeart/2005/8/layout/gear1"/>
    <dgm:cxn modelId="{6642EC3B-BF36-4ACE-8EBD-FCFB53930D00}" type="presParOf" srcId="{9F5AF221-C691-4C1A-A7FA-2214308EE284}" destId="{61EC960D-6F16-4190-A5E7-3376AE892C34}" srcOrd="2" destOrd="0" presId="urn:microsoft.com/office/officeart/2005/8/layout/gear1"/>
    <dgm:cxn modelId="{6300CD79-0E21-484A-8357-7542C0BE04D2}" type="presParOf" srcId="{9F5AF221-C691-4C1A-A7FA-2214308EE284}" destId="{EE9019FD-6F0A-43DB-B07B-51F6E5722D64}" srcOrd="3" destOrd="0" presId="urn:microsoft.com/office/officeart/2005/8/layout/gear1"/>
  </dgm:cxnLst>
  <dgm:bg/>
  <dgm:whole/>
  <dgm:extLst>
    <a:ext uri="http://schemas.microsoft.com/office/drawing/2008/diagram">
      <dsp:dataModelExt xmlns:dsp="http://schemas.microsoft.com/office/drawing/2008/diagram" relId="rId12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BBA86DF7-410B-4221-989D-EBA85C92EB5B}" type="doc">
      <dgm:prSet loTypeId="urn:microsoft.com/office/officeart/2005/8/layout/bList2" loCatId="picture" qsTypeId="urn:microsoft.com/office/officeart/2005/8/quickstyle/simple1" qsCatId="simple" csTypeId="urn:microsoft.com/office/officeart/2005/8/colors/accent6_3" csCatId="accent6" phldr="1"/>
      <dgm:spPr/>
    </dgm:pt>
    <dgm:pt modelId="{CDA27A20-6590-4470-8F97-95032935810C}">
      <dgm:prSet phldrT="[Texto]"/>
      <dgm:spPr/>
      <dgm:t>
        <a:bodyPr/>
        <a:lstStyle/>
        <a:p>
          <a:pPr algn="ctr"/>
          <a:r>
            <a:rPr lang="pt-BR" b="1">
              <a:solidFill>
                <a:schemeClr val="tx1"/>
              </a:solidFill>
            </a:rPr>
            <a:t>Calibração do Picnômetro</a:t>
          </a:r>
        </a:p>
      </dgm:t>
    </dgm:pt>
    <dgm:pt modelId="{892C2B48-8A33-4668-875F-FCE20A2466D6}" type="parTrans" cxnId="{8D11A1A5-5828-47BB-954A-2F0EE3582B24}">
      <dgm:prSet/>
      <dgm:spPr/>
      <dgm:t>
        <a:bodyPr/>
        <a:lstStyle/>
        <a:p>
          <a:endParaRPr lang="pt-BR"/>
        </a:p>
      </dgm:t>
    </dgm:pt>
    <dgm:pt modelId="{2C9BEA2C-860A-471B-BDC6-F378E010B59E}" type="sibTrans" cxnId="{8D11A1A5-5828-47BB-954A-2F0EE3582B24}">
      <dgm:prSet/>
      <dgm:spPr/>
      <dgm:t>
        <a:bodyPr/>
        <a:lstStyle/>
        <a:p>
          <a:endParaRPr lang="pt-BR"/>
        </a:p>
      </dgm:t>
    </dgm:pt>
    <dgm:pt modelId="{6E793B49-173D-45ED-8EE4-6E26CC121022}">
      <dgm:prSet/>
      <dgm:spPr/>
      <dgm:t>
        <a:bodyPr/>
        <a:lstStyle/>
        <a:p>
          <a:r>
            <a:rPr lang="pt-BR"/>
            <a:t>Solvente: Água</a:t>
          </a:r>
        </a:p>
      </dgm:t>
    </dgm:pt>
    <dgm:pt modelId="{BD7E347C-22BD-4D02-AD7A-4455B31E1B5D}" type="parTrans" cxnId="{6869D300-FE2E-4AA3-A782-467D64EAA683}">
      <dgm:prSet/>
      <dgm:spPr/>
      <dgm:t>
        <a:bodyPr/>
        <a:lstStyle/>
        <a:p>
          <a:endParaRPr lang="pt-BR"/>
        </a:p>
      </dgm:t>
    </dgm:pt>
    <dgm:pt modelId="{66AA68CC-A4F5-4E5D-B3E5-EC454B175A65}" type="sibTrans" cxnId="{6869D300-FE2E-4AA3-A782-467D64EAA683}">
      <dgm:prSet/>
      <dgm:spPr/>
      <dgm:t>
        <a:bodyPr/>
        <a:lstStyle/>
        <a:p>
          <a:endParaRPr lang="pt-BR"/>
        </a:p>
      </dgm:t>
    </dgm:pt>
    <dgm:pt modelId="{5A966FA9-11E2-49A4-A0CB-DA4F9407067C}" type="pres">
      <dgm:prSet presAssocID="{BBA86DF7-410B-4221-989D-EBA85C92EB5B}" presName="diagram" presStyleCnt="0">
        <dgm:presLayoutVars>
          <dgm:dir/>
          <dgm:animLvl val="lvl"/>
          <dgm:resizeHandles val="exact"/>
        </dgm:presLayoutVars>
      </dgm:prSet>
      <dgm:spPr/>
    </dgm:pt>
    <dgm:pt modelId="{E770905D-B914-42A3-9304-C72BADBC7C98}" type="pres">
      <dgm:prSet presAssocID="{CDA27A20-6590-4470-8F97-95032935810C}" presName="compNode" presStyleCnt="0"/>
      <dgm:spPr/>
    </dgm:pt>
    <dgm:pt modelId="{4443E3BE-FB53-4043-A45F-A52DEBF44F9E}" type="pres">
      <dgm:prSet presAssocID="{CDA27A20-6590-4470-8F97-95032935810C}" presName="childRect" presStyleLbl="bgAcc1" presStyleIdx="0" presStyleCnt="1" custScaleX="107803">
        <dgm:presLayoutVars>
          <dgm:bulletEnabled val="1"/>
        </dgm:presLayoutVars>
      </dgm:prSet>
      <dgm:spPr/>
    </dgm:pt>
    <dgm:pt modelId="{40ECB7BB-3CEF-4521-A517-FC5A59FF3381}" type="pres">
      <dgm:prSet presAssocID="{CDA27A20-6590-4470-8F97-95032935810C}" presName="parentText" presStyleLbl="node1" presStyleIdx="0" presStyleCnt="0">
        <dgm:presLayoutVars>
          <dgm:chMax val="0"/>
          <dgm:bulletEnabled val="1"/>
        </dgm:presLayoutVars>
      </dgm:prSet>
      <dgm:spPr/>
    </dgm:pt>
    <dgm:pt modelId="{A450B76A-C34C-4109-BB81-31280F37B102}" type="pres">
      <dgm:prSet presAssocID="{CDA27A20-6590-4470-8F97-95032935810C}" presName="parentRect" presStyleLbl="alignNode1" presStyleIdx="0" presStyleCnt="1" custScaleX="107282"/>
      <dgm:spPr/>
    </dgm:pt>
    <dgm:pt modelId="{CE72CF65-6BFA-479D-9870-EE9B18404AA6}" type="pres">
      <dgm:prSet presAssocID="{CDA27A20-6590-4470-8F97-95032935810C}" presName="adorn" presStyleLbl="fgAccFollowNod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2000" b="-22000"/>
          </a:stretch>
        </a:blipFill>
      </dgm:spPr>
    </dgm:pt>
  </dgm:ptLst>
  <dgm:cxnLst>
    <dgm:cxn modelId="{6869D300-FE2E-4AA3-A782-467D64EAA683}" srcId="{CDA27A20-6590-4470-8F97-95032935810C}" destId="{6E793B49-173D-45ED-8EE4-6E26CC121022}" srcOrd="0" destOrd="0" parTransId="{BD7E347C-22BD-4D02-AD7A-4455B31E1B5D}" sibTransId="{66AA68CC-A4F5-4E5D-B3E5-EC454B175A65}"/>
    <dgm:cxn modelId="{0C7B944D-FD97-4254-8373-4C7855288E21}" type="presOf" srcId="{BBA86DF7-410B-4221-989D-EBA85C92EB5B}" destId="{5A966FA9-11E2-49A4-A0CB-DA4F9407067C}" srcOrd="0" destOrd="0" presId="urn:microsoft.com/office/officeart/2005/8/layout/bList2"/>
    <dgm:cxn modelId="{3882D76E-8CBC-4F74-A19E-C647CCC8C99B}" type="presOf" srcId="{6E793B49-173D-45ED-8EE4-6E26CC121022}" destId="{4443E3BE-FB53-4043-A45F-A52DEBF44F9E}" srcOrd="0" destOrd="0" presId="urn:microsoft.com/office/officeart/2005/8/layout/bList2"/>
    <dgm:cxn modelId="{8D11A1A5-5828-47BB-954A-2F0EE3582B24}" srcId="{BBA86DF7-410B-4221-989D-EBA85C92EB5B}" destId="{CDA27A20-6590-4470-8F97-95032935810C}" srcOrd="0" destOrd="0" parTransId="{892C2B48-8A33-4668-875F-FCE20A2466D6}" sibTransId="{2C9BEA2C-860A-471B-BDC6-F378E010B59E}"/>
    <dgm:cxn modelId="{3A5216A9-3552-4FFE-9345-1057505CEBE5}" type="presOf" srcId="{CDA27A20-6590-4470-8F97-95032935810C}" destId="{A450B76A-C34C-4109-BB81-31280F37B102}" srcOrd="1" destOrd="0" presId="urn:microsoft.com/office/officeart/2005/8/layout/bList2"/>
    <dgm:cxn modelId="{EF240CB1-2A84-4E95-BA46-8C0326C27445}" type="presOf" srcId="{CDA27A20-6590-4470-8F97-95032935810C}" destId="{40ECB7BB-3CEF-4521-A517-FC5A59FF3381}" srcOrd="0" destOrd="0" presId="urn:microsoft.com/office/officeart/2005/8/layout/bList2"/>
    <dgm:cxn modelId="{A4940F35-64BF-4791-B3E6-124F1798E448}" type="presParOf" srcId="{5A966FA9-11E2-49A4-A0CB-DA4F9407067C}" destId="{E770905D-B914-42A3-9304-C72BADBC7C98}" srcOrd="0" destOrd="0" presId="urn:microsoft.com/office/officeart/2005/8/layout/bList2"/>
    <dgm:cxn modelId="{3038457C-1D2E-4EBB-9166-BAD9934E4059}" type="presParOf" srcId="{E770905D-B914-42A3-9304-C72BADBC7C98}" destId="{4443E3BE-FB53-4043-A45F-A52DEBF44F9E}" srcOrd="0" destOrd="0" presId="urn:microsoft.com/office/officeart/2005/8/layout/bList2"/>
    <dgm:cxn modelId="{65D311B4-B891-4680-B472-5470DA30DC83}" type="presParOf" srcId="{E770905D-B914-42A3-9304-C72BADBC7C98}" destId="{40ECB7BB-3CEF-4521-A517-FC5A59FF3381}" srcOrd="1" destOrd="0" presId="urn:microsoft.com/office/officeart/2005/8/layout/bList2"/>
    <dgm:cxn modelId="{17562DFD-44EA-44F7-B8CB-8D0D738A3366}" type="presParOf" srcId="{E770905D-B914-42A3-9304-C72BADBC7C98}" destId="{A450B76A-C34C-4109-BB81-31280F37B102}" srcOrd="2" destOrd="0" presId="urn:microsoft.com/office/officeart/2005/8/layout/bList2"/>
    <dgm:cxn modelId="{95498C42-9123-47EB-8BAD-960A009B59C3}" type="presParOf" srcId="{E770905D-B914-42A3-9304-C72BADBC7C98}" destId="{CE72CF65-6BFA-479D-9870-EE9B18404AA6}" srcOrd="3" destOrd="0" presId="urn:microsoft.com/office/officeart/2005/8/layout/bList2"/>
  </dgm:cxnLst>
  <dgm:bg/>
  <dgm:whole/>
  <dgm:extLst>
    <a:ext uri="http://schemas.microsoft.com/office/drawing/2008/diagram">
      <dsp:dataModelExt xmlns:dsp="http://schemas.microsoft.com/office/drawing/2008/diagram" relId="rId17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BBA86DF7-410B-4221-989D-EBA85C92EB5B}" type="doc">
      <dgm:prSet loTypeId="urn:microsoft.com/office/officeart/2005/8/layout/bList2" loCatId="picture" qsTypeId="urn:microsoft.com/office/officeart/2005/8/quickstyle/simple1" qsCatId="simple" csTypeId="urn:microsoft.com/office/officeart/2005/8/colors/accent6_3" csCatId="accent6" phldr="1"/>
      <dgm:spPr/>
    </dgm:pt>
    <dgm:pt modelId="{CDA27A20-6590-4470-8F97-95032935810C}">
      <dgm:prSet phldrT="[Texto]"/>
      <dgm:spPr/>
      <dgm:t>
        <a:bodyPr/>
        <a:lstStyle/>
        <a:p>
          <a:pPr algn="ctr"/>
          <a:r>
            <a:rPr lang="pt-BR" b="1">
              <a:solidFill>
                <a:schemeClr val="tx1"/>
              </a:solidFill>
            </a:rPr>
            <a:t>Massa Específica Real</a:t>
          </a:r>
        </a:p>
      </dgm:t>
    </dgm:pt>
    <dgm:pt modelId="{892C2B48-8A33-4668-875F-FCE20A2466D6}" type="parTrans" cxnId="{8D11A1A5-5828-47BB-954A-2F0EE3582B24}">
      <dgm:prSet/>
      <dgm:spPr/>
      <dgm:t>
        <a:bodyPr/>
        <a:lstStyle/>
        <a:p>
          <a:endParaRPr lang="pt-BR"/>
        </a:p>
      </dgm:t>
    </dgm:pt>
    <dgm:pt modelId="{2C9BEA2C-860A-471B-BDC6-F378E010B59E}" type="sibTrans" cxnId="{8D11A1A5-5828-47BB-954A-2F0EE3582B24}">
      <dgm:prSet/>
      <dgm:spPr/>
      <dgm:t>
        <a:bodyPr/>
        <a:lstStyle/>
        <a:p>
          <a:endParaRPr lang="pt-BR"/>
        </a:p>
      </dgm:t>
    </dgm:pt>
    <dgm:pt modelId="{6E793B49-173D-45ED-8EE4-6E26CC121022}">
      <dgm:prSet/>
      <dgm:spPr/>
      <dgm:t>
        <a:bodyPr/>
        <a:lstStyle/>
        <a:p>
          <a:r>
            <a:rPr lang="pt-BR"/>
            <a:t>Solvente: Hexano</a:t>
          </a:r>
        </a:p>
      </dgm:t>
    </dgm:pt>
    <dgm:pt modelId="{BD7E347C-22BD-4D02-AD7A-4455B31E1B5D}" type="parTrans" cxnId="{6869D300-FE2E-4AA3-A782-467D64EAA683}">
      <dgm:prSet/>
      <dgm:spPr/>
      <dgm:t>
        <a:bodyPr/>
        <a:lstStyle/>
        <a:p>
          <a:endParaRPr lang="pt-BR"/>
        </a:p>
      </dgm:t>
    </dgm:pt>
    <dgm:pt modelId="{66AA68CC-A4F5-4E5D-B3E5-EC454B175A65}" type="sibTrans" cxnId="{6869D300-FE2E-4AA3-A782-467D64EAA683}">
      <dgm:prSet/>
      <dgm:spPr/>
      <dgm:t>
        <a:bodyPr/>
        <a:lstStyle/>
        <a:p>
          <a:endParaRPr lang="pt-BR"/>
        </a:p>
      </dgm:t>
    </dgm:pt>
    <dgm:pt modelId="{5A966FA9-11E2-49A4-A0CB-DA4F9407067C}" type="pres">
      <dgm:prSet presAssocID="{BBA86DF7-410B-4221-989D-EBA85C92EB5B}" presName="diagram" presStyleCnt="0">
        <dgm:presLayoutVars>
          <dgm:dir/>
          <dgm:animLvl val="lvl"/>
          <dgm:resizeHandles val="exact"/>
        </dgm:presLayoutVars>
      </dgm:prSet>
      <dgm:spPr/>
    </dgm:pt>
    <dgm:pt modelId="{E770905D-B914-42A3-9304-C72BADBC7C98}" type="pres">
      <dgm:prSet presAssocID="{CDA27A20-6590-4470-8F97-95032935810C}" presName="compNode" presStyleCnt="0"/>
      <dgm:spPr/>
    </dgm:pt>
    <dgm:pt modelId="{4443E3BE-FB53-4043-A45F-A52DEBF44F9E}" type="pres">
      <dgm:prSet presAssocID="{CDA27A20-6590-4470-8F97-95032935810C}" presName="childRect" presStyleLbl="bgAcc1" presStyleIdx="0" presStyleCnt="1" custScaleX="107803">
        <dgm:presLayoutVars>
          <dgm:bulletEnabled val="1"/>
        </dgm:presLayoutVars>
      </dgm:prSet>
      <dgm:spPr/>
    </dgm:pt>
    <dgm:pt modelId="{40ECB7BB-3CEF-4521-A517-FC5A59FF3381}" type="pres">
      <dgm:prSet presAssocID="{CDA27A20-6590-4470-8F97-95032935810C}" presName="parentText" presStyleLbl="node1" presStyleIdx="0" presStyleCnt="0">
        <dgm:presLayoutVars>
          <dgm:chMax val="0"/>
          <dgm:bulletEnabled val="1"/>
        </dgm:presLayoutVars>
      </dgm:prSet>
      <dgm:spPr/>
    </dgm:pt>
    <dgm:pt modelId="{A450B76A-C34C-4109-BB81-31280F37B102}" type="pres">
      <dgm:prSet presAssocID="{CDA27A20-6590-4470-8F97-95032935810C}" presName="parentRect" presStyleLbl="alignNode1" presStyleIdx="0" presStyleCnt="1" custScaleX="107282"/>
      <dgm:spPr/>
    </dgm:pt>
    <dgm:pt modelId="{CE72CF65-6BFA-479D-9870-EE9B18404AA6}" type="pres">
      <dgm:prSet presAssocID="{CDA27A20-6590-4470-8F97-95032935810C}" presName="adorn" presStyleLbl="fgAccFollowNod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2000" b="-22000"/>
          </a:stretch>
        </a:blipFill>
      </dgm:spPr>
    </dgm:pt>
  </dgm:ptLst>
  <dgm:cxnLst>
    <dgm:cxn modelId="{6869D300-FE2E-4AA3-A782-467D64EAA683}" srcId="{CDA27A20-6590-4470-8F97-95032935810C}" destId="{6E793B49-173D-45ED-8EE4-6E26CC121022}" srcOrd="0" destOrd="0" parTransId="{BD7E347C-22BD-4D02-AD7A-4455B31E1B5D}" sibTransId="{66AA68CC-A4F5-4E5D-B3E5-EC454B175A65}"/>
    <dgm:cxn modelId="{0C7B944D-FD97-4254-8373-4C7855288E21}" type="presOf" srcId="{BBA86DF7-410B-4221-989D-EBA85C92EB5B}" destId="{5A966FA9-11E2-49A4-A0CB-DA4F9407067C}" srcOrd="0" destOrd="0" presId="urn:microsoft.com/office/officeart/2005/8/layout/bList2"/>
    <dgm:cxn modelId="{3882D76E-8CBC-4F74-A19E-C647CCC8C99B}" type="presOf" srcId="{6E793B49-173D-45ED-8EE4-6E26CC121022}" destId="{4443E3BE-FB53-4043-A45F-A52DEBF44F9E}" srcOrd="0" destOrd="0" presId="urn:microsoft.com/office/officeart/2005/8/layout/bList2"/>
    <dgm:cxn modelId="{8D11A1A5-5828-47BB-954A-2F0EE3582B24}" srcId="{BBA86DF7-410B-4221-989D-EBA85C92EB5B}" destId="{CDA27A20-6590-4470-8F97-95032935810C}" srcOrd="0" destOrd="0" parTransId="{892C2B48-8A33-4668-875F-FCE20A2466D6}" sibTransId="{2C9BEA2C-860A-471B-BDC6-F378E010B59E}"/>
    <dgm:cxn modelId="{3A5216A9-3552-4FFE-9345-1057505CEBE5}" type="presOf" srcId="{CDA27A20-6590-4470-8F97-95032935810C}" destId="{A450B76A-C34C-4109-BB81-31280F37B102}" srcOrd="1" destOrd="0" presId="urn:microsoft.com/office/officeart/2005/8/layout/bList2"/>
    <dgm:cxn modelId="{EF240CB1-2A84-4E95-BA46-8C0326C27445}" type="presOf" srcId="{CDA27A20-6590-4470-8F97-95032935810C}" destId="{40ECB7BB-3CEF-4521-A517-FC5A59FF3381}" srcOrd="0" destOrd="0" presId="urn:microsoft.com/office/officeart/2005/8/layout/bList2"/>
    <dgm:cxn modelId="{A4940F35-64BF-4791-B3E6-124F1798E448}" type="presParOf" srcId="{5A966FA9-11E2-49A4-A0CB-DA4F9407067C}" destId="{E770905D-B914-42A3-9304-C72BADBC7C98}" srcOrd="0" destOrd="0" presId="urn:microsoft.com/office/officeart/2005/8/layout/bList2"/>
    <dgm:cxn modelId="{3038457C-1D2E-4EBB-9166-BAD9934E4059}" type="presParOf" srcId="{E770905D-B914-42A3-9304-C72BADBC7C98}" destId="{4443E3BE-FB53-4043-A45F-A52DEBF44F9E}" srcOrd="0" destOrd="0" presId="urn:microsoft.com/office/officeart/2005/8/layout/bList2"/>
    <dgm:cxn modelId="{65D311B4-B891-4680-B472-5470DA30DC83}" type="presParOf" srcId="{E770905D-B914-42A3-9304-C72BADBC7C98}" destId="{40ECB7BB-3CEF-4521-A517-FC5A59FF3381}" srcOrd="1" destOrd="0" presId="urn:microsoft.com/office/officeart/2005/8/layout/bList2"/>
    <dgm:cxn modelId="{17562DFD-44EA-44F7-B8CB-8D0D738A3366}" type="presParOf" srcId="{E770905D-B914-42A3-9304-C72BADBC7C98}" destId="{A450B76A-C34C-4109-BB81-31280F37B102}" srcOrd="2" destOrd="0" presId="urn:microsoft.com/office/officeart/2005/8/layout/bList2"/>
    <dgm:cxn modelId="{95498C42-9123-47EB-8BAD-960A009B59C3}" type="presParOf" srcId="{E770905D-B914-42A3-9304-C72BADBC7C98}" destId="{CE72CF65-6BFA-479D-9870-EE9B18404AA6}" srcOrd="3" destOrd="0" presId="urn:microsoft.com/office/officeart/2005/8/layout/bList2"/>
  </dgm:cxnLst>
  <dgm:bg/>
  <dgm:whole/>
  <dgm:extLst>
    <a:ext uri="http://schemas.microsoft.com/office/drawing/2008/diagram">
      <dsp:dataModelExt xmlns:dsp="http://schemas.microsoft.com/office/drawing/2008/diagram" relId="rId22" minVer="http://schemas.openxmlformats.org/drawingml/2006/diagram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A330967F-FF3E-42EF-8973-EFDDB1BF5E42}">
      <dgm:prSet phldrT="[Texto]" custT="1"/>
      <dgm:spPr/>
      <dgm:t>
        <a:bodyPr/>
        <a:lstStyle/>
        <a:p>
          <a:pPr algn="ctr"/>
          <a:r>
            <a:rPr lang="pt-BR" sz="4000" b="1">
              <a:solidFill>
                <a:schemeClr val="tx1"/>
              </a:solidFill>
            </a:rPr>
            <a:t>Equações</a:t>
          </a:r>
          <a:r>
            <a:rPr lang="pt-BR" sz="2300" b="1"/>
            <a:t> </a:t>
          </a:r>
        </a:p>
      </dgm:t>
    </dgm:p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09C81E79-637D-42EE-AAEE-5EEEC72B3617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𝒓𝒆𝒂𝒍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𝒔𝒐𝒍𝒗𝒆𝒏𝒕𝒆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𝝆</m:t>
                            </m:r>
                          </m:e>
                          <m:sub>
                            <m:r>
                              <a:rPr lang="pt-BR" sz="2400" b="1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𝒔𝒐𝒍𝒗𝒆𝒏𝒕𝒆</m:t>
                            </m:r>
                          </m:sub>
                        </m:sSub>
                      </m:den>
                    </m:f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≡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𝒔𝒐𝒍𝒗𝒆𝒏𝒕𝒆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2400" b="1"/>
            </a:p>
          </dgm:t>
        </dgm:pt>
      </mc:Choice>
      <mc:Fallback xmlns="">
        <dgm:pt modelId="{09C81E79-637D-42EE-AAEE-5EEEC72B3617}">
          <dgm:prSet phldrT="[Texto]" custT="1"/>
          <dgm:spPr/>
          <dgm:t>
            <a:bodyPr/>
            <a:lstStyle/>
            <a:p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𝑽_𝒓𝒆𝒂𝒍=𝒎_𝒔𝒐𝒍𝒗𝒆𝒏𝒕𝒆/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𝒔𝒐𝒍𝒗𝒆𝒏𝒕𝒆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≡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𝑽_𝒔𝒐𝒍𝒗𝒆𝒏𝒕𝒆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  </a:t>
              </a:r>
              <a:endParaRPr lang="pt-BR" sz="2400" b="1"/>
            </a:p>
          </dgm:t>
        </dgm:pt>
      </mc:Fallback>
    </mc:AlternateContent>
    <dgm:pt modelId="{16FAF026-FE1B-47D3-8CA8-FB1C9A6E2AE2}" type="parTrans" cxnId="{E5CCF57B-D346-476E-85C2-03FF3DC0E82C}">
      <dgm:prSet/>
      <dgm:spPr/>
      <dgm:t>
        <a:bodyPr/>
        <a:lstStyle/>
        <a:p>
          <a:endParaRPr lang="pt-BR"/>
        </a:p>
      </dgm:t>
    </dgm:pt>
    <dgm:pt modelId="{68C79FC4-3C5A-4665-8BFF-643A08225D13}" type="sibTrans" cxnId="{E5CCF57B-D346-476E-85C2-03FF3DC0E82C}">
      <dgm:prSet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2FE4B84F-FD8B-4C7B-A5DC-B3D37442BC5C}">
          <dgm:prSet phldrT="[Texto]" custT="1"/>
          <dgm:spPr/>
          <dgm:t>
            <a:bodyPr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𝒓𝒆𝒂𝒍</m:t>
                        </m:r>
                      </m:sub>
                    </m:sSub>
                    <m:r>
                      <a:rPr lang="pt-BR" sz="2400" b="1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𝒔𝒐𝒍𝒗𝒆𝒏𝒕𝒆</m:t>
                        </m:r>
                      </m:sub>
                    </m:sSub>
                  </m:oMath>
                </m:oMathPara>
              </a14:m>
              <a:endParaRPr lang="pt-BR" sz="2400"/>
            </a:p>
          </dgm:t>
        </dgm:pt>
      </mc:Choice>
      <mc:Fallback xmlns="">
        <dgm:pt modelId="{2FE4B84F-FD8B-4C7B-A5DC-B3D37442BC5C}">
          <dgm:prSet phldrT="[Texto]" custT="1"/>
          <dgm:spPr/>
          <dgm:t>
            <a:bodyPr/>
            <a:lstStyle/>
            <a:p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𝑽_(𝒑𝒂𝒓𝒕.)=𝑽_𝒓𝒆𝒂𝒍−𝑽_𝒔𝒐𝒍𝒗𝒆𝒏𝒕𝒆</a:t>
              </a:r>
              <a:endParaRPr lang="pt-BR" sz="2400"/>
            </a:p>
          </dgm:t>
        </dgm:pt>
      </mc:Fallback>
    </mc:AlternateContent>
    <dgm:pt modelId="{1B34C6D8-7B84-4A2F-8707-66B1F4D38C84}" type="parTrans" cxnId="{8F192015-BF8C-4858-9E44-4FCDDE2A0C6F}">
      <dgm:prSet/>
      <dgm:spPr/>
      <dgm:t>
        <a:bodyPr/>
        <a:lstStyle/>
        <a:p>
          <a:endParaRPr lang="pt-BR"/>
        </a:p>
      </dgm:t>
    </dgm:pt>
    <dgm:pt modelId="{140AC7D0-754A-466B-85F0-DE73770FBCC7}" type="sibTrans" cxnId="{8F192015-BF8C-4858-9E44-4FCDDE2A0C6F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3"/>
      <dgm:spPr/>
    </dgm:pt>
    <dgm:pt modelId="{60926C99-F1BE-494E-950A-416A4600B42F}" type="pres">
      <dgm:prSet presAssocID="{A330967F-FF3E-42EF-8973-EFDDB1BF5E42}" presName="parentText" presStyleLbl="node1" presStyleIdx="0" presStyleCnt="3" custScaleY="143416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3">
        <dgm:presLayoutVars>
          <dgm:bulletEnabled val="1"/>
        </dgm:presLayoutVars>
      </dgm:prSet>
      <dgm:spPr/>
    </dgm:pt>
    <dgm:pt modelId="{68CE7C92-8496-4C5D-8F1B-90C864F941D9}" type="pres">
      <dgm:prSet presAssocID="{BBEBECAB-E87A-4BB1-A397-FE2D0F658C48}" presName="spaceBetweenRectangles" presStyleCnt="0"/>
      <dgm:spPr/>
    </dgm:pt>
    <dgm:pt modelId="{AE3C0311-72E2-40F5-AAB8-CC02E1DC9312}" type="pres">
      <dgm:prSet presAssocID="{09C81E79-637D-42EE-AAEE-5EEEC72B3617}" presName="parentLin" presStyleCnt="0"/>
      <dgm:spPr/>
    </dgm:pt>
    <dgm:pt modelId="{EE53B05F-1AA6-462B-A793-E28EAC15FD89}" type="pres">
      <dgm:prSet presAssocID="{09C81E79-637D-42EE-AAEE-5EEEC72B3617}" presName="parentLeftMargin" presStyleLbl="node1" presStyleIdx="0" presStyleCnt="3"/>
      <dgm:spPr/>
    </dgm:pt>
    <dgm:pt modelId="{F0395FC4-9116-45B6-86DE-E476234A3934}" type="pres">
      <dgm:prSet presAssocID="{09C81E79-637D-42EE-AAEE-5EEEC72B3617}" presName="parentText" presStyleLbl="node1" presStyleIdx="1" presStyleCnt="3" custScaleX="104873" custScaleY="172993">
        <dgm:presLayoutVars>
          <dgm:chMax val="0"/>
          <dgm:bulletEnabled val="1"/>
        </dgm:presLayoutVars>
      </dgm:prSet>
      <dgm:spPr/>
    </dgm:pt>
    <dgm:pt modelId="{45B9D8B4-EDB8-4CCD-B9EC-A0074DE97C22}" type="pres">
      <dgm:prSet presAssocID="{09C81E79-637D-42EE-AAEE-5EEEC72B3617}" presName="negativeSpace" presStyleCnt="0"/>
      <dgm:spPr/>
    </dgm:pt>
    <dgm:pt modelId="{0B60AB7A-F0D7-4D17-9B04-CD8CF107E119}" type="pres">
      <dgm:prSet presAssocID="{09C81E79-637D-42EE-AAEE-5EEEC72B3617}" presName="childText" presStyleLbl="conFgAcc1" presStyleIdx="1" presStyleCnt="3">
        <dgm:presLayoutVars>
          <dgm:bulletEnabled val="1"/>
        </dgm:presLayoutVars>
      </dgm:prSet>
      <dgm:spPr/>
    </dgm:pt>
    <dgm:pt modelId="{A013CDF5-6B24-4D16-AB1E-05EC92512DDA}" type="pres">
      <dgm:prSet presAssocID="{68C79FC4-3C5A-4665-8BFF-643A08225D13}" presName="spaceBetweenRectangles" presStyleCnt="0"/>
      <dgm:spPr/>
    </dgm:pt>
    <dgm:pt modelId="{CC935B47-E176-450B-8E73-E52ECD56C602}" type="pres">
      <dgm:prSet presAssocID="{2FE4B84F-FD8B-4C7B-A5DC-B3D37442BC5C}" presName="parentLin" presStyleCnt="0"/>
      <dgm:spPr/>
    </dgm:pt>
    <dgm:pt modelId="{C45B8DFD-93BA-4D57-ABE9-23D5680CCFAC}" type="pres">
      <dgm:prSet presAssocID="{2FE4B84F-FD8B-4C7B-A5DC-B3D37442BC5C}" presName="parentLeftMargin" presStyleLbl="node1" presStyleIdx="1" presStyleCnt="3"/>
      <dgm:spPr/>
    </dgm:pt>
    <dgm:pt modelId="{AA5C1A48-2166-443E-A918-6DBE2DAB7984}" type="pres">
      <dgm:prSet presAssocID="{2FE4B84F-FD8B-4C7B-A5DC-B3D37442BC5C}" presName="parentText" presStyleLbl="node1" presStyleIdx="2" presStyleCnt="3" custScaleY="190153">
        <dgm:presLayoutVars>
          <dgm:chMax val="0"/>
          <dgm:bulletEnabled val="1"/>
        </dgm:presLayoutVars>
      </dgm:prSet>
      <dgm:spPr/>
    </dgm:pt>
    <dgm:pt modelId="{3ECF5DAC-8FA1-4FB1-AA0D-7560F9E56040}" type="pres">
      <dgm:prSet presAssocID="{2FE4B84F-FD8B-4C7B-A5DC-B3D37442BC5C}" presName="negativeSpace" presStyleCnt="0"/>
      <dgm:spPr/>
    </dgm:pt>
    <dgm:pt modelId="{E6E01E1B-8498-4D9C-BA4E-F2D583F32269}" type="pres">
      <dgm:prSet presAssocID="{2FE4B84F-FD8B-4C7B-A5DC-B3D37442BC5C}" presName="childText" presStyleLbl="conFgAcc1" presStyleIdx="2" presStyleCnt="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8F192015-BF8C-4858-9E44-4FCDDE2A0C6F}" srcId="{5168D719-454B-4D85-9741-F63FD49A2CF5}" destId="{2FE4B84F-FD8B-4C7B-A5DC-B3D37442BC5C}" srcOrd="2" destOrd="0" parTransId="{1B34C6D8-7B84-4A2F-8707-66B1F4D38C84}" sibTransId="{140AC7D0-754A-466B-85F0-DE73770FBCC7}"/>
    <dgm:cxn modelId="{C9225E4C-D63B-4C93-BB34-DC8A9C5BA7EF}" type="presOf" srcId="{09C81E79-637D-42EE-AAEE-5EEEC72B3617}" destId="{EE53B05F-1AA6-462B-A793-E28EAC15FD89}" srcOrd="0" destOrd="0" presId="urn:microsoft.com/office/officeart/2005/8/layout/list1"/>
    <dgm:cxn modelId="{E5CCF57B-D346-476E-85C2-03FF3DC0E82C}" srcId="{5168D719-454B-4D85-9741-F63FD49A2CF5}" destId="{09C81E79-637D-42EE-AAEE-5EEEC72B3617}" srcOrd="1" destOrd="0" parTransId="{16FAF026-FE1B-47D3-8CA8-FB1C9A6E2AE2}" sibTransId="{68C79FC4-3C5A-4665-8BFF-643A08225D13}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148FF2E5-6A6F-4280-B831-BA5ADBCDAFDE}" type="presOf" srcId="{09C81E79-637D-42EE-AAEE-5EEEC72B3617}" destId="{F0395FC4-9116-45B6-86DE-E476234A3934}" srcOrd="1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116D99F9-825E-4B5E-8690-408E5C41F507}" type="presOf" srcId="{2FE4B84F-FD8B-4C7B-A5DC-B3D37442BC5C}" destId="{C45B8DFD-93BA-4D57-ABE9-23D5680CCFAC}" srcOrd="0" destOrd="0" presId="urn:microsoft.com/office/officeart/2005/8/layout/list1"/>
    <dgm:cxn modelId="{2738CAFA-0EF0-444E-9486-F80DB9B0F0E3}" type="presOf" srcId="{2FE4B84F-FD8B-4C7B-A5DC-B3D37442BC5C}" destId="{AA5C1A48-2166-443E-A918-6DBE2DAB7984}" srcOrd="1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  <dgm:cxn modelId="{3DAE743C-2847-4FFF-9219-52DC7A753531}" type="presParOf" srcId="{7391AC0C-D78E-431B-8CBE-CD21A1316DD3}" destId="{68CE7C92-8496-4C5D-8F1B-90C864F941D9}" srcOrd="3" destOrd="0" presId="urn:microsoft.com/office/officeart/2005/8/layout/list1"/>
    <dgm:cxn modelId="{C153A6E6-DFE4-42F1-9C14-6BFA3A5EF447}" type="presParOf" srcId="{7391AC0C-D78E-431B-8CBE-CD21A1316DD3}" destId="{AE3C0311-72E2-40F5-AAB8-CC02E1DC9312}" srcOrd="4" destOrd="0" presId="urn:microsoft.com/office/officeart/2005/8/layout/list1"/>
    <dgm:cxn modelId="{E5176103-5138-42F4-9292-ADF1C27CCFAA}" type="presParOf" srcId="{AE3C0311-72E2-40F5-AAB8-CC02E1DC9312}" destId="{EE53B05F-1AA6-462B-A793-E28EAC15FD89}" srcOrd="0" destOrd="0" presId="urn:microsoft.com/office/officeart/2005/8/layout/list1"/>
    <dgm:cxn modelId="{BAB10321-D7D1-4B2B-8B25-A62A0E8EFB3C}" type="presParOf" srcId="{AE3C0311-72E2-40F5-AAB8-CC02E1DC9312}" destId="{F0395FC4-9116-45B6-86DE-E476234A3934}" srcOrd="1" destOrd="0" presId="urn:microsoft.com/office/officeart/2005/8/layout/list1"/>
    <dgm:cxn modelId="{5967589F-520A-4BEA-800A-3250D1613BA1}" type="presParOf" srcId="{7391AC0C-D78E-431B-8CBE-CD21A1316DD3}" destId="{45B9D8B4-EDB8-4CCD-B9EC-A0074DE97C22}" srcOrd="5" destOrd="0" presId="urn:microsoft.com/office/officeart/2005/8/layout/list1"/>
    <dgm:cxn modelId="{034F5A54-4E26-4D9E-835A-0F71B0B5ACEA}" type="presParOf" srcId="{7391AC0C-D78E-431B-8CBE-CD21A1316DD3}" destId="{0B60AB7A-F0D7-4D17-9B04-CD8CF107E119}" srcOrd="6" destOrd="0" presId="urn:microsoft.com/office/officeart/2005/8/layout/list1"/>
    <dgm:cxn modelId="{8A4CEFB6-BFAC-4F2A-81CD-E001F62CC52E}" type="presParOf" srcId="{7391AC0C-D78E-431B-8CBE-CD21A1316DD3}" destId="{A013CDF5-6B24-4D16-AB1E-05EC92512DDA}" srcOrd="7" destOrd="0" presId="urn:microsoft.com/office/officeart/2005/8/layout/list1"/>
    <dgm:cxn modelId="{3A145D5B-5089-48C5-854C-8144F2464CA4}" type="presParOf" srcId="{7391AC0C-D78E-431B-8CBE-CD21A1316DD3}" destId="{CC935B47-E176-450B-8E73-E52ECD56C602}" srcOrd="8" destOrd="0" presId="urn:microsoft.com/office/officeart/2005/8/layout/list1"/>
    <dgm:cxn modelId="{AE492EFD-7B5B-4551-A9F2-45CCB22EEC80}" type="presParOf" srcId="{CC935B47-E176-450B-8E73-E52ECD56C602}" destId="{C45B8DFD-93BA-4D57-ABE9-23D5680CCFAC}" srcOrd="0" destOrd="0" presId="urn:microsoft.com/office/officeart/2005/8/layout/list1"/>
    <dgm:cxn modelId="{B8B71D75-D4FD-40F2-949D-A842CBE2A926}" type="presParOf" srcId="{CC935B47-E176-450B-8E73-E52ECD56C602}" destId="{AA5C1A48-2166-443E-A918-6DBE2DAB7984}" srcOrd="1" destOrd="0" presId="urn:microsoft.com/office/officeart/2005/8/layout/list1"/>
    <dgm:cxn modelId="{CF04C449-23AC-4AFB-82EB-61E577709CD7}" type="presParOf" srcId="{7391AC0C-D78E-431B-8CBE-CD21A1316DD3}" destId="{3ECF5DAC-8FA1-4FB1-AA0D-7560F9E56040}" srcOrd="9" destOrd="0" presId="urn:microsoft.com/office/officeart/2005/8/layout/list1"/>
    <dgm:cxn modelId="{86D4F523-5F5D-45D5-ACC2-2A34AA9304EA}" type="presParOf" srcId="{7391AC0C-D78E-431B-8CBE-CD21A1316DD3}" destId="{E6E01E1B-8498-4D9C-BA4E-F2D583F32269}" srcOrd="10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27" minVer="http://schemas.openxmlformats.org/drawingml/2006/diagram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5168D719-454B-4D85-9741-F63FD49A2CF5}" type="doc">
      <dgm:prSet loTypeId="urn:microsoft.com/office/officeart/2005/8/layout/list1" loCatId="list" qsTypeId="urn:microsoft.com/office/officeart/2005/8/quickstyle/3d2" qsCatId="3D" csTypeId="urn:microsoft.com/office/officeart/2005/8/colors/accent2_3" csCatId="accent2" phldr="1"/>
      <dgm:spPr/>
      <dgm:t>
        <a:bodyPr/>
        <a:lstStyle/>
        <a:p>
          <a:endParaRPr lang="pt-BR"/>
        </a:p>
      </dgm:t>
    </dgm:pt>
    <mc:AlternateContent xmlns:mc="http://schemas.openxmlformats.org/markup-compatibility/2006" xmlns:a14="http://schemas.microsoft.com/office/drawing/2010/main">
      <mc:Choice Requires="a14">
        <dgm:pt modelId="{A330967F-FF3E-42EF-8973-EFDDB1BF5E42}">
          <dgm:prSet phldrT="[Texto]" custT="1"/>
          <dgm:spPr/>
          <dgm:t>
            <a:bodyPr/>
            <a:lstStyle/>
            <a:p>
              <a:pPr algn="ctr"/>
              <a14:m>
                <m:oMath xmlns:m="http://schemas.openxmlformats.org/officeDocument/2006/math">
                  <m:sSub>
                    <m:sSub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𝝆</m:t>
                      </m:r>
                    </m:e>
                    <m:sub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𝒓𝒆𝒂𝒍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𝒅𝒂𝒔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𝒑𝒂𝒓𝒕</m:t>
                      </m:r>
                      <m: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.</m:t>
                      </m:r>
                    </m:sub>
                  </m:sSub>
                  <m:r>
                    <a:rPr lang="pt-BR" sz="2400" b="1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pt-BR" sz="2400" b="1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𝑽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𝒑𝒂𝒓𝒕</m:t>
                          </m:r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.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𝒎</m:t>
                          </m:r>
                        </m:e>
                        <m:sub>
                          <m:r>
                            <a:rPr lang="pt-BR" sz="2400" b="1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𝒂𝒎𝒐𝒔𝒕𝒓𝒂</m:t>
                          </m:r>
                        </m:sub>
                      </m:sSub>
                    </m:den>
                  </m:f>
                </m:oMath>
              </a14:m>
              <a:r>
                <a:rPr lang="pt-BR" sz="2400" b="1"/>
                <a:t> </a:t>
              </a:r>
            </a:p>
          </dgm:t>
        </dgm:pt>
      </mc:Choice>
      <mc:Fallback xmlns="">
        <dgm:pt modelId="{A330967F-FF3E-42EF-8973-EFDDB1BF5E42}">
          <dgm:prSet phldrT="[Texto]" custT="1"/>
          <dgm:spPr/>
          <dgm:t>
            <a:bodyPr/>
            <a:lstStyle/>
            <a:p>
              <a:pPr algn="ctr"/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𝝆_(𝒓𝒆𝒂𝒍 𝒅𝒂𝒔 </a:t>
              </a:r>
              <a:r>
                <a:rPr lang="pt-BR" sz="2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𝒑𝒂𝒓𝒕.)=𝑽_(𝒑𝒂𝒓𝒕.)/𝒎_𝒂𝒎𝒐𝒔𝒕𝒓𝒂 </a:t>
              </a:r>
              <a:r>
                <a:rPr lang="pt-BR" sz="2400" b="1"/>
                <a:t> </a:t>
              </a:r>
            </a:p>
          </dgm:t>
        </dgm:pt>
      </mc:Fallback>
    </mc:AlternateContent>
    <dgm:pt modelId="{4259D0D6-9D31-4A6D-93D5-B06258982997}" type="parTrans" cxnId="{97804EF5-B335-45EF-8A1D-6DCE791B3EF5}">
      <dgm:prSet/>
      <dgm:spPr/>
      <dgm:t>
        <a:bodyPr/>
        <a:lstStyle/>
        <a:p>
          <a:endParaRPr lang="pt-BR"/>
        </a:p>
      </dgm:t>
    </dgm:pt>
    <dgm:pt modelId="{BBEBECAB-E87A-4BB1-A397-FE2D0F658C48}" type="sibTrans" cxnId="{97804EF5-B335-45EF-8A1D-6DCE791B3EF5}">
      <dgm:prSet/>
      <dgm:spPr/>
      <dgm:t>
        <a:bodyPr/>
        <a:lstStyle/>
        <a:p>
          <a:endParaRPr lang="pt-BR"/>
        </a:p>
      </dgm:t>
    </dgm:pt>
    <dgm:pt modelId="{7391AC0C-D78E-431B-8CBE-CD21A1316DD3}" type="pres">
      <dgm:prSet presAssocID="{5168D719-454B-4D85-9741-F63FD49A2CF5}" presName="linear" presStyleCnt="0">
        <dgm:presLayoutVars>
          <dgm:dir/>
          <dgm:animLvl val="lvl"/>
          <dgm:resizeHandles val="exact"/>
        </dgm:presLayoutVars>
      </dgm:prSet>
      <dgm:spPr/>
    </dgm:pt>
    <dgm:pt modelId="{4FFA3B7C-2C6F-418C-9958-53763D8E7BC8}" type="pres">
      <dgm:prSet presAssocID="{A330967F-FF3E-42EF-8973-EFDDB1BF5E42}" presName="parentLin" presStyleCnt="0"/>
      <dgm:spPr/>
    </dgm:pt>
    <dgm:pt modelId="{6F0242E2-0CCF-4035-A5BE-802211BAD99F}" type="pres">
      <dgm:prSet presAssocID="{A330967F-FF3E-42EF-8973-EFDDB1BF5E42}" presName="parentLeftMargin" presStyleLbl="node1" presStyleIdx="0" presStyleCnt="1"/>
      <dgm:spPr/>
    </dgm:pt>
    <dgm:pt modelId="{60926C99-F1BE-494E-950A-416A4600B42F}" type="pres">
      <dgm:prSet presAssocID="{A330967F-FF3E-42EF-8973-EFDDB1BF5E42}" presName="parentText" presStyleLbl="node1" presStyleIdx="0" presStyleCnt="1" custScaleY="185723" custLinFactNeighborX="14793" custLinFactNeighborY="-74461">
        <dgm:presLayoutVars>
          <dgm:chMax val="0"/>
          <dgm:bulletEnabled val="1"/>
        </dgm:presLayoutVars>
      </dgm:prSet>
      <dgm:spPr/>
    </dgm:pt>
    <dgm:pt modelId="{142E67EB-4328-46D4-80E8-3D3AA817E2C4}" type="pres">
      <dgm:prSet presAssocID="{A330967F-FF3E-42EF-8973-EFDDB1BF5E42}" presName="negativeSpace" presStyleCnt="0"/>
      <dgm:spPr/>
    </dgm:pt>
    <dgm:pt modelId="{196FAC4F-D2D3-498E-9800-9E6294E3CD0C}" type="pres">
      <dgm:prSet presAssocID="{A330967F-FF3E-42EF-8973-EFDDB1BF5E42}" presName="childText" presStyleLbl="conFgAcc1" presStyleIdx="0" presStyleCnt="1" custLinFactNeighborX="280" custLinFactNeighborY="-5423">
        <dgm:presLayoutVars>
          <dgm:bulletEnabled val="1"/>
        </dgm:presLayoutVars>
      </dgm:prSet>
      <dgm:spPr/>
    </dgm:pt>
  </dgm:ptLst>
  <dgm:cxnLst>
    <dgm:cxn modelId="{A7687614-85DD-4D34-BD9B-9FA18C5A9DF6}" type="presOf" srcId="{A330967F-FF3E-42EF-8973-EFDDB1BF5E42}" destId="{60926C99-F1BE-494E-950A-416A4600B42F}" srcOrd="1" destOrd="0" presId="urn:microsoft.com/office/officeart/2005/8/layout/list1"/>
    <dgm:cxn modelId="{A74FA1DD-9C86-45CE-8EC1-0D3159DAC714}" type="presOf" srcId="{5168D719-454B-4D85-9741-F63FD49A2CF5}" destId="{7391AC0C-D78E-431B-8CBE-CD21A1316DD3}" srcOrd="0" destOrd="0" presId="urn:microsoft.com/office/officeart/2005/8/layout/list1"/>
    <dgm:cxn modelId="{97804EF5-B335-45EF-8A1D-6DCE791B3EF5}" srcId="{5168D719-454B-4D85-9741-F63FD49A2CF5}" destId="{A330967F-FF3E-42EF-8973-EFDDB1BF5E42}" srcOrd="0" destOrd="0" parTransId="{4259D0D6-9D31-4A6D-93D5-B06258982997}" sibTransId="{BBEBECAB-E87A-4BB1-A397-FE2D0F658C48}"/>
    <dgm:cxn modelId="{F51ECFF6-23CA-4245-B3AD-74752BFB3043}" type="presOf" srcId="{A330967F-FF3E-42EF-8973-EFDDB1BF5E42}" destId="{6F0242E2-0CCF-4035-A5BE-802211BAD99F}" srcOrd="0" destOrd="0" presId="urn:microsoft.com/office/officeart/2005/8/layout/list1"/>
    <dgm:cxn modelId="{6ECB8741-2698-4F02-8E69-D985B7BAC21E}" type="presParOf" srcId="{7391AC0C-D78E-431B-8CBE-CD21A1316DD3}" destId="{4FFA3B7C-2C6F-418C-9958-53763D8E7BC8}" srcOrd="0" destOrd="0" presId="urn:microsoft.com/office/officeart/2005/8/layout/list1"/>
    <dgm:cxn modelId="{69B593E3-E427-402F-951B-0E93B3AE4F94}" type="presParOf" srcId="{4FFA3B7C-2C6F-418C-9958-53763D8E7BC8}" destId="{6F0242E2-0CCF-4035-A5BE-802211BAD99F}" srcOrd="0" destOrd="0" presId="urn:microsoft.com/office/officeart/2005/8/layout/list1"/>
    <dgm:cxn modelId="{48FD8A1B-EE78-454E-B859-304B7F744C50}" type="presParOf" srcId="{4FFA3B7C-2C6F-418C-9958-53763D8E7BC8}" destId="{60926C99-F1BE-494E-950A-416A4600B42F}" srcOrd="1" destOrd="0" presId="urn:microsoft.com/office/officeart/2005/8/layout/list1"/>
    <dgm:cxn modelId="{79A7A454-AFD5-4DC5-BCD5-B4F95DECEB24}" type="presParOf" srcId="{7391AC0C-D78E-431B-8CBE-CD21A1316DD3}" destId="{142E67EB-4328-46D4-80E8-3D3AA817E2C4}" srcOrd="1" destOrd="0" presId="urn:microsoft.com/office/officeart/2005/8/layout/list1"/>
    <dgm:cxn modelId="{61777031-3041-4806-9D44-30DE089ED340}" type="presParOf" srcId="{7391AC0C-D78E-431B-8CBE-CD21A1316DD3}" destId="{196FAC4F-D2D3-498E-9800-9E6294E3CD0C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32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4BB9FC3-26A6-4353-BFF6-8CF86A35D15A}">
      <dsp:nvSpPr>
        <dsp:cNvPr id="0" name=""/>
        <dsp:cNvSpPr/>
      </dsp:nvSpPr>
      <dsp:spPr>
        <a:xfrm>
          <a:off x="826" y="1719977"/>
          <a:ext cx="3516672" cy="2900519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300000"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385" tIns="32385" rIns="32385" bIns="32385" numCol="1" spcCol="1270" anchor="t" anchorCtr="0">
          <a:noAutofit/>
        </a:bodyPr>
        <a:lstStyle/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Umidade;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Massa específica aparente;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Porosidade do leito;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Massa específica real;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Diâmetro das partículas;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Esfericidade. </a:t>
          </a:r>
        </a:p>
      </dsp:txBody>
      <dsp:txXfrm>
        <a:off x="67575" y="1786726"/>
        <a:ext cx="3383174" cy="2145481"/>
      </dsp:txXfrm>
    </dsp:sp>
    <dsp:sp modelId="{81B0882A-7AB7-40F8-A105-253BB4B4E11D}">
      <dsp:nvSpPr>
        <dsp:cNvPr id="0" name=""/>
        <dsp:cNvSpPr/>
      </dsp:nvSpPr>
      <dsp:spPr>
        <a:xfrm>
          <a:off x="1970728" y="2387887"/>
          <a:ext cx="3912072" cy="3912072"/>
        </a:xfrm>
        <a:prstGeom prst="leftCircularArrow">
          <a:avLst>
            <a:gd name="adj1" fmla="val 3240"/>
            <a:gd name="adj2" fmla="val 399565"/>
            <a:gd name="adj3" fmla="val 2175075"/>
            <a:gd name="adj4" fmla="val 9024489"/>
            <a:gd name="adj5" fmla="val 378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182000"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B81F9CE-3AD2-4F98-AA3E-3775C7945740}">
      <dsp:nvSpPr>
        <dsp:cNvPr id="0" name=""/>
        <dsp:cNvSpPr/>
      </dsp:nvSpPr>
      <dsp:spPr>
        <a:xfrm>
          <a:off x="782309" y="3998957"/>
          <a:ext cx="3125931" cy="1243079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70" tIns="43180" rIns="64770" bIns="43180" numCol="1" spcCol="1270" anchor="ctr" anchorCtr="0">
          <a:noAutofit/>
        </a:bodyPr>
        <a:lstStyle/>
        <a:p>
          <a:pPr marL="0" lvl="0" indent="0" algn="ctr" defTabSz="1511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400" kern="1200"/>
            <a:t>Caracterização</a:t>
          </a:r>
        </a:p>
      </dsp:txBody>
      <dsp:txXfrm>
        <a:off x="818718" y="4035366"/>
        <a:ext cx="3053113" cy="1170261"/>
      </dsp:txXfrm>
    </dsp:sp>
    <dsp:sp modelId="{D6F28DB3-CBF1-4508-8DF4-D4E5C79B6697}">
      <dsp:nvSpPr>
        <dsp:cNvPr id="0" name=""/>
        <dsp:cNvSpPr/>
      </dsp:nvSpPr>
      <dsp:spPr>
        <a:xfrm>
          <a:off x="4511862" y="1719977"/>
          <a:ext cx="3516672" cy="2900519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300000"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385" tIns="32385" rIns="32385" bIns="32385" numCol="1" spcCol="1270" anchor="t" anchorCtr="0">
          <a:noAutofit/>
        </a:bodyPr>
        <a:lstStyle/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Velocidade do ar;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Queda de pressão do leito;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Curva do branco;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Ensaio fluidodinâmico: crescente e decrescente;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Pressão de jorro mínima, máxima e estável;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Velocidade de jorro mínima. </a:t>
          </a:r>
        </a:p>
      </dsp:txBody>
      <dsp:txXfrm>
        <a:off x="4578611" y="2408266"/>
        <a:ext cx="3383174" cy="2145481"/>
      </dsp:txXfrm>
    </dsp:sp>
    <dsp:sp modelId="{03B6E7E2-2100-447F-A9F7-B27C37955BD0}">
      <dsp:nvSpPr>
        <dsp:cNvPr id="0" name=""/>
        <dsp:cNvSpPr/>
      </dsp:nvSpPr>
      <dsp:spPr>
        <a:xfrm>
          <a:off x="6452458" y="-73212"/>
          <a:ext cx="4361425" cy="4361425"/>
        </a:xfrm>
        <a:prstGeom prst="circularArrow">
          <a:avLst>
            <a:gd name="adj1" fmla="val 2906"/>
            <a:gd name="adj2" fmla="val 355590"/>
            <a:gd name="adj3" fmla="val 19468899"/>
            <a:gd name="adj4" fmla="val 12575511"/>
            <a:gd name="adj5" fmla="val 3391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182000"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7ACBD28-5730-4E21-8A6F-A461C8EEAC05}">
      <dsp:nvSpPr>
        <dsp:cNvPr id="0" name=""/>
        <dsp:cNvSpPr/>
      </dsp:nvSpPr>
      <dsp:spPr>
        <a:xfrm>
          <a:off x="5293345" y="1098437"/>
          <a:ext cx="3125931" cy="1243079"/>
        </a:xfrm>
        <a:prstGeom prst="roundRect">
          <a:avLst>
            <a:gd name="adj" fmla="val 1000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70" tIns="43180" rIns="64770" bIns="43180" numCol="1" spcCol="1270" anchor="ctr" anchorCtr="0">
          <a:noAutofit/>
        </a:bodyPr>
        <a:lstStyle/>
        <a:p>
          <a:pPr marL="0" lvl="0" indent="0" algn="ctr" defTabSz="1511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400" kern="1200"/>
            <a:t>Fluidodinâmica</a:t>
          </a:r>
        </a:p>
      </dsp:txBody>
      <dsp:txXfrm>
        <a:off x="5329754" y="1134846"/>
        <a:ext cx="3053113" cy="1170261"/>
      </dsp:txXfrm>
    </dsp:sp>
    <dsp:sp modelId="{291B9C85-EF0D-4F4E-8639-7F0A88813456}">
      <dsp:nvSpPr>
        <dsp:cNvPr id="0" name=""/>
        <dsp:cNvSpPr/>
      </dsp:nvSpPr>
      <dsp:spPr>
        <a:xfrm>
          <a:off x="9022898" y="1719977"/>
          <a:ext cx="3516672" cy="2900519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300000"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385" tIns="32385" rIns="32385" bIns="32385" numCol="1" spcCol="1270" anchor="t" anchorCtr="0">
          <a:noAutofit/>
        </a:bodyPr>
        <a:lstStyle/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Temperatura: 80°C;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Umidade Absoluta, relativa, base seca e base úmida;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Adimensional de secagem;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Constante de secagem;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Difusividade;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/>
            <a:t>Taxa de secagem. </a:t>
          </a:r>
        </a:p>
      </dsp:txBody>
      <dsp:txXfrm>
        <a:off x="9089647" y="1786726"/>
        <a:ext cx="3383174" cy="2145481"/>
      </dsp:txXfrm>
    </dsp:sp>
    <dsp:sp modelId="{2FB10345-0184-4CC2-A689-208E4202F31C}">
      <dsp:nvSpPr>
        <dsp:cNvPr id="0" name=""/>
        <dsp:cNvSpPr/>
      </dsp:nvSpPr>
      <dsp:spPr>
        <a:xfrm>
          <a:off x="9804381" y="3998957"/>
          <a:ext cx="3125931" cy="1243079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70" tIns="43180" rIns="64770" bIns="43180" numCol="1" spcCol="1270" anchor="ctr" anchorCtr="0">
          <a:noAutofit/>
        </a:bodyPr>
        <a:lstStyle/>
        <a:p>
          <a:pPr marL="0" lvl="0" indent="0" algn="ctr" defTabSz="1511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400" kern="1200"/>
            <a:t>Secagem </a:t>
          </a:r>
        </a:p>
      </dsp:txBody>
      <dsp:txXfrm>
        <a:off x="9840790" y="4035366"/>
        <a:ext cx="3053113" cy="1170261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06426A7-ED9A-413E-9E3F-C5B678E14A53}">
      <dsp:nvSpPr>
        <dsp:cNvPr id="0" name=""/>
        <dsp:cNvSpPr/>
      </dsp:nvSpPr>
      <dsp:spPr>
        <a:xfrm>
          <a:off x="0" y="899160"/>
          <a:ext cx="6641466" cy="1198880"/>
        </a:xfrm>
        <a:prstGeom prst="notchedRightArrow">
          <a:avLst/>
        </a:prstGeom>
        <a:solidFill>
          <a:schemeClr val="accent2">
            <a:tint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2563DF4-094C-4FFB-885F-904D8D6637C3}">
      <dsp:nvSpPr>
        <dsp:cNvPr id="0" name=""/>
        <dsp:cNvSpPr/>
      </dsp:nvSpPr>
      <dsp:spPr>
        <a:xfrm>
          <a:off x="2918" y="0"/>
          <a:ext cx="1926284" cy="119888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56464" tIns="156464" rIns="156464" bIns="156464" numCol="1" spcCol="1270" anchor="b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200" kern="1200"/>
            <a:t>Jogo de Peneiras </a:t>
          </a:r>
          <a:r>
            <a:rPr lang="pt-BR" sz="2200" i="1" kern="1200"/>
            <a:t>Tyler/Mesh</a:t>
          </a:r>
        </a:p>
      </dsp:txBody>
      <dsp:txXfrm>
        <a:off x="2918" y="0"/>
        <a:ext cx="1926284" cy="1198880"/>
      </dsp:txXfrm>
    </dsp:sp>
    <dsp:sp modelId="{6490ACF7-38DF-4640-B594-8B0CDE54D606}">
      <dsp:nvSpPr>
        <dsp:cNvPr id="0" name=""/>
        <dsp:cNvSpPr/>
      </dsp:nvSpPr>
      <dsp:spPr>
        <a:xfrm>
          <a:off x="816200" y="1348740"/>
          <a:ext cx="299720" cy="299720"/>
        </a:xfrm>
        <a:prstGeom prst="ellipse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37105E-8767-4613-97F5-DBB2F8524792}">
      <dsp:nvSpPr>
        <dsp:cNvPr id="0" name=""/>
        <dsp:cNvSpPr/>
      </dsp:nvSpPr>
      <dsp:spPr>
        <a:xfrm>
          <a:off x="2025517" y="1798320"/>
          <a:ext cx="1926284" cy="119888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56464" tIns="156464" rIns="156464" bIns="156464" numCol="1" spcCol="1270" anchor="t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200" kern="1200"/>
            <a:t>- d</a:t>
          </a:r>
          <a:r>
            <a:rPr lang="pt-BR" sz="2200" kern="1200" baseline="-25000"/>
            <a:t>i</a:t>
          </a:r>
          <a:r>
            <a:rPr lang="pt-BR" sz="2200" kern="1200"/>
            <a:t> (mm)</a:t>
          </a:r>
        </a:p>
      </dsp:txBody>
      <dsp:txXfrm>
        <a:off x="2025517" y="1798320"/>
        <a:ext cx="1926284" cy="1198880"/>
      </dsp:txXfrm>
    </dsp:sp>
    <dsp:sp modelId="{66ADC521-43EB-41C4-87B5-FAE9506824A9}">
      <dsp:nvSpPr>
        <dsp:cNvPr id="0" name=""/>
        <dsp:cNvSpPr/>
      </dsp:nvSpPr>
      <dsp:spPr>
        <a:xfrm>
          <a:off x="2838799" y="1348740"/>
          <a:ext cx="299720" cy="299720"/>
        </a:xfrm>
        <a:prstGeom prst="ellipse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D809484-1EDE-420E-87DD-43AB2C9ED697}">
      <dsp:nvSpPr>
        <dsp:cNvPr id="0" name=""/>
        <dsp:cNvSpPr/>
      </dsp:nvSpPr>
      <dsp:spPr>
        <a:xfrm>
          <a:off x="4048116" y="0"/>
          <a:ext cx="1926284" cy="119888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56464" tIns="156464" rIns="156464" bIns="156464" numCol="1" spcCol="1270" anchor="b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200" kern="1200"/>
            <a:t>d</a:t>
          </a:r>
          <a:r>
            <a:rPr lang="pt-BR" sz="2200" kern="1200" baseline="-25000"/>
            <a:t>i</a:t>
          </a:r>
          <a:r>
            <a:rPr lang="pt-BR" sz="2200" kern="1200"/>
            <a:t> (mm)</a:t>
          </a:r>
        </a:p>
      </dsp:txBody>
      <dsp:txXfrm>
        <a:off x="4048116" y="0"/>
        <a:ext cx="1926284" cy="1198880"/>
      </dsp:txXfrm>
    </dsp:sp>
    <dsp:sp modelId="{EBA876B9-B50E-422D-9DCA-8B290CE95CCD}">
      <dsp:nvSpPr>
        <dsp:cNvPr id="0" name=""/>
        <dsp:cNvSpPr/>
      </dsp:nvSpPr>
      <dsp:spPr>
        <a:xfrm>
          <a:off x="4861398" y="1348740"/>
          <a:ext cx="299720" cy="299720"/>
        </a:xfrm>
        <a:prstGeom prst="ellipse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1580A41-08B5-49FB-A327-29516D0C8434}">
      <dsp:nvSpPr>
        <dsp:cNvPr id="0" name=""/>
        <dsp:cNvSpPr/>
      </dsp:nvSpPr>
      <dsp:spPr>
        <a:xfrm>
          <a:off x="710949" y="630187"/>
          <a:ext cx="1768382" cy="58276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9210" tIns="29210" rIns="29210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Soma</a:t>
          </a:r>
        </a:p>
      </dsp:txBody>
      <dsp:txXfrm>
        <a:off x="710949" y="630187"/>
        <a:ext cx="1768382" cy="582762"/>
      </dsp:txXfrm>
    </dsp:sp>
    <dsp:sp modelId="{C73B1EF5-1B29-44E6-9D10-A26387076234}">
      <dsp:nvSpPr>
        <dsp:cNvPr id="0" name=""/>
        <dsp:cNvSpPr/>
      </dsp:nvSpPr>
      <dsp:spPr>
        <a:xfrm>
          <a:off x="710949" y="1859032"/>
          <a:ext cx="1768382" cy="109181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6990" tIns="46990" rIns="46990" bIns="46990" numCol="1" spcCol="1270" anchor="ctr" anchorCtr="0">
          <a:noAutofit/>
        </a:bodyPr>
        <a:lstStyle/>
        <a:p>
          <a:pPr marL="0" lvl="0" indent="0" algn="ctr" defTabSz="1644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700" kern="1200"/>
            <a:t>x</a:t>
          </a:r>
          <a:r>
            <a:rPr lang="pt-BR" sz="3700" kern="1200" baseline="-25000"/>
            <a:t>i</a:t>
          </a:r>
          <a:r>
            <a:rPr lang="pt-BR" sz="3700" kern="1200"/>
            <a:t>/d</a:t>
          </a:r>
          <a:r>
            <a:rPr lang="pt-BR" sz="3700" kern="1200" baseline="-25000"/>
            <a:t>i</a:t>
          </a:r>
        </a:p>
      </dsp:txBody>
      <dsp:txXfrm>
        <a:off x="710949" y="1859032"/>
        <a:ext cx="1768382" cy="1091812"/>
      </dsp:txXfrm>
    </dsp:sp>
    <dsp:sp modelId="{07D3F70C-915C-482A-8582-68B71328E54B}">
      <dsp:nvSpPr>
        <dsp:cNvPr id="0" name=""/>
        <dsp:cNvSpPr/>
      </dsp:nvSpPr>
      <dsp:spPr>
        <a:xfrm>
          <a:off x="708940" y="452947"/>
          <a:ext cx="140666" cy="140666"/>
        </a:xfrm>
        <a:prstGeom prst="ellipse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A8A22DD-3F78-48B4-9D63-D5354F762288}">
      <dsp:nvSpPr>
        <dsp:cNvPr id="0" name=""/>
        <dsp:cNvSpPr/>
      </dsp:nvSpPr>
      <dsp:spPr>
        <a:xfrm>
          <a:off x="807406" y="256013"/>
          <a:ext cx="140666" cy="140666"/>
        </a:xfrm>
        <a:prstGeom prst="ellipse">
          <a:avLst/>
        </a:prstGeom>
        <a:solidFill>
          <a:schemeClr val="accent5">
            <a:hueOff val="529017"/>
            <a:satOff val="-2617"/>
            <a:lumOff val="131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7EE4E2A-1872-49B1-84F1-684E94D9C6CC}">
      <dsp:nvSpPr>
        <dsp:cNvPr id="0" name=""/>
        <dsp:cNvSpPr/>
      </dsp:nvSpPr>
      <dsp:spPr>
        <a:xfrm>
          <a:off x="1043727" y="295400"/>
          <a:ext cx="221047" cy="221047"/>
        </a:xfrm>
        <a:prstGeom prst="ellipse">
          <a:avLst/>
        </a:prstGeom>
        <a:solidFill>
          <a:schemeClr val="accent5">
            <a:hueOff val="1058034"/>
            <a:satOff val="-5234"/>
            <a:lumOff val="262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75DDAE5-8B1A-41CE-8630-CA0905D8CF32}">
      <dsp:nvSpPr>
        <dsp:cNvPr id="0" name=""/>
        <dsp:cNvSpPr/>
      </dsp:nvSpPr>
      <dsp:spPr>
        <a:xfrm>
          <a:off x="1240660" y="78773"/>
          <a:ext cx="140666" cy="140666"/>
        </a:xfrm>
        <a:prstGeom prst="ellipse">
          <a:avLst/>
        </a:prstGeom>
        <a:solidFill>
          <a:schemeClr val="accent5">
            <a:hueOff val="1587051"/>
            <a:satOff val="-7851"/>
            <a:lumOff val="392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A627A67-6B2D-4869-A2F3-6B62623E42AA}">
      <dsp:nvSpPr>
        <dsp:cNvPr id="0" name=""/>
        <dsp:cNvSpPr/>
      </dsp:nvSpPr>
      <dsp:spPr>
        <a:xfrm>
          <a:off x="1496674" y="0"/>
          <a:ext cx="140666" cy="140666"/>
        </a:xfrm>
        <a:prstGeom prst="ellipse">
          <a:avLst/>
        </a:prstGeom>
        <a:solidFill>
          <a:schemeClr val="accent5">
            <a:hueOff val="2116068"/>
            <a:satOff val="-10468"/>
            <a:lumOff val="523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B29BFD2-3DF3-4D3D-886F-C6B48EE69D26}">
      <dsp:nvSpPr>
        <dsp:cNvPr id="0" name=""/>
        <dsp:cNvSpPr/>
      </dsp:nvSpPr>
      <dsp:spPr>
        <a:xfrm>
          <a:off x="1811767" y="137853"/>
          <a:ext cx="140666" cy="140666"/>
        </a:xfrm>
        <a:prstGeom prst="ellipse">
          <a:avLst/>
        </a:prstGeom>
        <a:solidFill>
          <a:schemeClr val="accent5">
            <a:hueOff val="2645085"/>
            <a:satOff val="-13086"/>
            <a:lumOff val="654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D652842-89DA-46F1-8AF2-336DA257128F}">
      <dsp:nvSpPr>
        <dsp:cNvPr id="0" name=""/>
        <dsp:cNvSpPr/>
      </dsp:nvSpPr>
      <dsp:spPr>
        <a:xfrm>
          <a:off x="2008701" y="236320"/>
          <a:ext cx="221047" cy="221047"/>
        </a:xfrm>
        <a:prstGeom prst="ellipse">
          <a:avLst/>
        </a:prstGeom>
        <a:solidFill>
          <a:schemeClr val="accent5">
            <a:hueOff val="3174102"/>
            <a:satOff val="-15703"/>
            <a:lumOff val="785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DADA5E0-5A73-4F99-825C-697780654E2C}">
      <dsp:nvSpPr>
        <dsp:cNvPr id="0" name=""/>
        <dsp:cNvSpPr/>
      </dsp:nvSpPr>
      <dsp:spPr>
        <a:xfrm>
          <a:off x="2284408" y="452947"/>
          <a:ext cx="140666" cy="140666"/>
        </a:xfrm>
        <a:prstGeom prst="ellipse">
          <a:avLst/>
        </a:prstGeom>
        <a:solidFill>
          <a:schemeClr val="accent5">
            <a:hueOff val="3703119"/>
            <a:satOff val="-18320"/>
            <a:lumOff val="916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A85AEEE-E916-40CD-8811-71FC38E71CF9}">
      <dsp:nvSpPr>
        <dsp:cNvPr id="0" name=""/>
        <dsp:cNvSpPr/>
      </dsp:nvSpPr>
      <dsp:spPr>
        <a:xfrm>
          <a:off x="2402568" y="669573"/>
          <a:ext cx="140666" cy="140666"/>
        </a:xfrm>
        <a:prstGeom prst="ellipse">
          <a:avLst/>
        </a:prstGeom>
        <a:solidFill>
          <a:schemeClr val="accent5">
            <a:hueOff val="4232136"/>
            <a:satOff val="-20937"/>
            <a:lumOff val="1047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16C844A-C423-4DD0-B8EB-21ABF344AC94}">
      <dsp:nvSpPr>
        <dsp:cNvPr id="0" name=""/>
        <dsp:cNvSpPr/>
      </dsp:nvSpPr>
      <dsp:spPr>
        <a:xfrm>
          <a:off x="1378514" y="256013"/>
          <a:ext cx="361714" cy="361714"/>
        </a:xfrm>
        <a:prstGeom prst="ellipse">
          <a:avLst/>
        </a:prstGeom>
        <a:solidFill>
          <a:schemeClr val="accent5">
            <a:hueOff val="4761153"/>
            <a:satOff val="-23554"/>
            <a:lumOff val="1177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05F916B-1968-4670-9D51-7D9F40C1511E}">
      <dsp:nvSpPr>
        <dsp:cNvPr id="0" name=""/>
        <dsp:cNvSpPr/>
      </dsp:nvSpPr>
      <dsp:spPr>
        <a:xfrm>
          <a:off x="610473" y="1004360"/>
          <a:ext cx="140666" cy="140666"/>
        </a:xfrm>
        <a:prstGeom prst="ellipse">
          <a:avLst/>
        </a:prstGeom>
        <a:solidFill>
          <a:schemeClr val="accent5">
            <a:hueOff val="5290171"/>
            <a:satOff val="-26171"/>
            <a:lumOff val="1308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54372BC5-B22E-4501-B52C-ED158CC3EADD}">
      <dsp:nvSpPr>
        <dsp:cNvPr id="0" name=""/>
        <dsp:cNvSpPr/>
      </dsp:nvSpPr>
      <dsp:spPr>
        <a:xfrm>
          <a:off x="728633" y="1181600"/>
          <a:ext cx="221047" cy="221047"/>
        </a:xfrm>
        <a:prstGeom prst="ellipse">
          <a:avLst/>
        </a:prstGeom>
        <a:solidFill>
          <a:schemeClr val="accent5">
            <a:hueOff val="5819187"/>
            <a:satOff val="-28788"/>
            <a:lumOff val="1439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E62C1D3-FF9C-4A13-8BB5-470FFC0D8617}">
      <dsp:nvSpPr>
        <dsp:cNvPr id="0" name=""/>
        <dsp:cNvSpPr/>
      </dsp:nvSpPr>
      <dsp:spPr>
        <a:xfrm>
          <a:off x="1024033" y="1339147"/>
          <a:ext cx="321524" cy="321524"/>
        </a:xfrm>
        <a:prstGeom prst="ellipse">
          <a:avLst/>
        </a:prstGeom>
        <a:solidFill>
          <a:schemeClr val="accent5">
            <a:hueOff val="6348204"/>
            <a:satOff val="-31405"/>
            <a:lumOff val="157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7D2B1DD-D703-4DA3-AF99-69BFEF27C0ED}">
      <dsp:nvSpPr>
        <dsp:cNvPr id="0" name=""/>
        <dsp:cNvSpPr/>
      </dsp:nvSpPr>
      <dsp:spPr>
        <a:xfrm>
          <a:off x="1437594" y="1595161"/>
          <a:ext cx="140666" cy="140666"/>
        </a:xfrm>
        <a:prstGeom prst="ellipse">
          <a:avLst/>
        </a:prstGeom>
        <a:solidFill>
          <a:schemeClr val="accent5">
            <a:hueOff val="6877221"/>
            <a:satOff val="-34022"/>
            <a:lumOff val="1701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014720B-0B0D-4AF5-9076-F91FE2B6E53E}">
      <dsp:nvSpPr>
        <dsp:cNvPr id="0" name=""/>
        <dsp:cNvSpPr/>
      </dsp:nvSpPr>
      <dsp:spPr>
        <a:xfrm>
          <a:off x="1516367" y="1339147"/>
          <a:ext cx="221047" cy="221047"/>
        </a:xfrm>
        <a:prstGeom prst="ellipse">
          <a:avLst/>
        </a:prstGeom>
        <a:solidFill>
          <a:schemeClr val="accent5">
            <a:hueOff val="7406239"/>
            <a:satOff val="-36640"/>
            <a:lumOff val="1832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05F278A-2491-4764-8D4F-B8116DE2632C}">
      <dsp:nvSpPr>
        <dsp:cNvPr id="0" name=""/>
        <dsp:cNvSpPr/>
      </dsp:nvSpPr>
      <dsp:spPr>
        <a:xfrm>
          <a:off x="1713300" y="1614854"/>
          <a:ext cx="140666" cy="140666"/>
        </a:xfrm>
        <a:prstGeom prst="ellipse">
          <a:avLst/>
        </a:prstGeom>
        <a:solidFill>
          <a:schemeClr val="accent5">
            <a:hueOff val="7935255"/>
            <a:satOff val="-39257"/>
            <a:lumOff val="1962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7225A51-7FD8-41AE-BD17-E324ABDB7AD4}">
      <dsp:nvSpPr>
        <dsp:cNvPr id="0" name=""/>
        <dsp:cNvSpPr/>
      </dsp:nvSpPr>
      <dsp:spPr>
        <a:xfrm>
          <a:off x="1890541" y="1299761"/>
          <a:ext cx="321524" cy="321524"/>
        </a:xfrm>
        <a:prstGeom prst="ellipse">
          <a:avLst/>
        </a:prstGeom>
        <a:solidFill>
          <a:schemeClr val="accent5">
            <a:hueOff val="8464273"/>
            <a:satOff val="-41874"/>
            <a:lumOff val="2093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2488105-6134-4530-A8E5-084962705483}">
      <dsp:nvSpPr>
        <dsp:cNvPr id="0" name=""/>
        <dsp:cNvSpPr/>
      </dsp:nvSpPr>
      <dsp:spPr>
        <a:xfrm>
          <a:off x="2323794" y="1220987"/>
          <a:ext cx="221047" cy="221047"/>
        </a:xfrm>
        <a:prstGeom prst="ellipse">
          <a:avLst/>
        </a:prstGeom>
        <a:solidFill>
          <a:schemeClr val="accent5">
            <a:hueOff val="8993289"/>
            <a:satOff val="-44491"/>
            <a:lumOff val="2224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7E9DEDE-9E5D-4854-931B-6C248AABE256}">
      <dsp:nvSpPr>
        <dsp:cNvPr id="0" name=""/>
        <dsp:cNvSpPr/>
      </dsp:nvSpPr>
      <dsp:spPr>
        <a:xfrm>
          <a:off x="2544842" y="295072"/>
          <a:ext cx="649185" cy="1239366"/>
        </a:xfrm>
        <a:prstGeom prst="chevron">
          <a:avLst>
            <a:gd name="adj" fmla="val 62310"/>
          </a:avLst>
        </a:prstGeom>
        <a:solidFill>
          <a:schemeClr val="accent5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8C74927-02FB-4054-B44F-85DFC231DE9B}">
      <dsp:nvSpPr>
        <dsp:cNvPr id="0" name=""/>
        <dsp:cNvSpPr/>
      </dsp:nvSpPr>
      <dsp:spPr>
        <a:xfrm>
          <a:off x="3075994" y="295072"/>
          <a:ext cx="649185" cy="1239366"/>
        </a:xfrm>
        <a:prstGeom prst="chevron">
          <a:avLst>
            <a:gd name="adj" fmla="val 62310"/>
          </a:avLst>
        </a:prstGeom>
        <a:solidFill>
          <a:schemeClr val="accent5">
            <a:hueOff val="9522307"/>
            <a:satOff val="-47108"/>
            <a:lumOff val="2355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351B7E8-7FDD-497E-A62D-4FF550ACD76E}">
      <dsp:nvSpPr>
        <dsp:cNvPr id="0" name=""/>
        <dsp:cNvSpPr/>
      </dsp:nvSpPr>
      <dsp:spPr>
        <a:xfrm>
          <a:off x="3742901" y="136425"/>
          <a:ext cx="1735064" cy="1646379"/>
        </a:xfrm>
        <a:prstGeom prst="ellipse">
          <a:avLst/>
        </a:prstGeom>
        <a:solidFill>
          <a:schemeClr val="accent5">
            <a:hueOff val="9522307"/>
            <a:satOff val="-47108"/>
            <a:lumOff val="2355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Diâmetro médio de </a:t>
          </a:r>
          <a:r>
            <a:rPr lang="pt-BR" sz="2300" i="1" kern="1200"/>
            <a:t>Sauter</a:t>
          </a:r>
        </a:p>
      </dsp:txBody>
      <dsp:txXfrm>
        <a:off x="3996995" y="377532"/>
        <a:ext cx="1226876" cy="1164165"/>
      </dsp:txXfrm>
    </dsp:sp>
    <dsp:sp modelId="{7D87CF1D-B772-4A68-A27A-D394034AF00E}">
      <dsp:nvSpPr>
        <dsp:cNvPr id="0" name=""/>
        <dsp:cNvSpPr/>
      </dsp:nvSpPr>
      <dsp:spPr>
        <a:xfrm>
          <a:off x="3725180" y="1859032"/>
          <a:ext cx="1770506" cy="109181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6990" tIns="46990" rIns="46990" bIns="46990" numCol="1" spcCol="1270" anchor="ctr" anchorCtr="0">
          <a:noAutofit/>
        </a:bodyPr>
        <a:lstStyle/>
        <a:p>
          <a:pPr marL="0" lvl="0" indent="0" algn="ctr" defTabSz="1644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700" kern="1200"/>
            <a:t>5,59 mm</a:t>
          </a:r>
        </a:p>
      </dsp:txBody>
      <dsp:txXfrm>
        <a:off x="3725180" y="1859032"/>
        <a:ext cx="1770506" cy="1091812"/>
      </dsp:txXfrm>
    </dsp:sp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32803"/>
          <a:ext cx="10074548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03727" y="81274"/>
          <a:ext cx="7052183" cy="846728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6556" tIns="0" rIns="266556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45061" y="122608"/>
        <a:ext cx="6969515" cy="764060"/>
      </dsp:txXfrm>
    </dsp:sp>
    <dsp:sp modelId="{0B60AB7A-F0D7-4D17-9B04-CD8CF107E119}">
      <dsp:nvSpPr>
        <dsp:cNvPr id="0" name=""/>
        <dsp:cNvSpPr/>
      </dsp:nvSpPr>
      <dsp:spPr>
        <a:xfrm>
          <a:off x="0" y="1970953"/>
          <a:ext cx="10074548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503727" y="1244803"/>
          <a:ext cx="7395836" cy="1021350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6556" tIns="0" rIns="266556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𝒎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𝒓𝒆𝒕𝒊𝒅𝒂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𝒎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𝒑𝒆𝒏𝒆𝒊𝒓𝒂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+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 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𝒎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𝒑𝒆𝒏𝒆𝒊𝒓𝒂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 </m:t>
                </m:r>
              </m:oMath>
            </m:oMathPara>
          </a14:m>
          <a:endParaRPr lang="pt-BR" sz="2400" b="1" kern="1200"/>
        </a:p>
      </dsp:txBody>
      <dsp:txXfrm>
        <a:off x="553585" y="1294661"/>
        <a:ext cx="7296120" cy="921634"/>
      </dsp:txXfrm>
    </dsp:sp>
    <dsp:sp modelId="{E6E01E1B-8498-4D9C-BA4E-F2D583F32269}">
      <dsp:nvSpPr>
        <dsp:cNvPr id="0" name=""/>
        <dsp:cNvSpPr/>
      </dsp:nvSpPr>
      <dsp:spPr>
        <a:xfrm>
          <a:off x="0" y="3410417"/>
          <a:ext cx="10074548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503727" y="2582953"/>
          <a:ext cx="7052183" cy="1122663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6556" tIns="0" rIns="266556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𝒙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𝒊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𝒓𝒆𝒕𝒊𝒅𝒂</m:t>
                        </m:r>
                      </m:sub>
                    </m:sSub>
                  </m:num>
                  <m:den>
                    <m:nary>
                      <m:naryPr>
                        <m:chr m:val="∑"/>
                        <m:subHide m:val="on"/>
                        <m:supHide m:val="on"/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𝒓𝒆𝒕𝒊𝒅𝒂</m:t>
                            </m:r>
                          </m:sub>
                        </m:sSub>
                      </m:e>
                    </m:nary>
                  </m:den>
                </m:f>
              </m:oMath>
            </m:oMathPara>
          </a14:m>
          <a:endParaRPr lang="pt-BR" sz="2400" kern="1200"/>
        </a:p>
      </dsp:txBody>
      <dsp:txXfrm>
        <a:off x="558531" y="2637757"/>
        <a:ext cx="6942575" cy="1013055"/>
      </dsp:txXfrm>
    </dsp:sp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86198"/>
          <a:ext cx="10074548" cy="428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77679" y="0"/>
          <a:ext cx="7045296" cy="932032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6556" tIns="0" rIns="266556" bIns="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 xmlns:m="http://schemas.openxmlformats.org/officeDocument/2006/math">
              <m:sSub>
                <m:sSub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sSubPr>
                <m:e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𝑫</m:t>
                  </m:r>
                </m:e>
                <m: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𝑺</m:t>
                  </m:r>
                </m:sub>
              </m:sSub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=</m:t>
              </m:r>
              <m:f>
                <m:f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fPr>
                <m:num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𝟏</m:t>
                  </m:r>
                </m:num>
                <m:den>
                  <m:nary>
                    <m:naryPr>
                      <m:chr m:val="∑"/>
                      <m:subHide m:val="on"/>
                      <m:supHide m:val="on"/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naryPr>
                    <m:sub/>
                    <m:sup/>
                    <m:e>
                      <m:f>
                        <m:fPr>
                          <m:ctrlPr>
                            <a:rPr lang="pt-BR" sz="2400" b="1" i="1" kern="1200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𝒙</m:t>
                              </m:r>
                            </m:e>
                            <m:sub>
                              <m: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𝒊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𝒅</m:t>
                              </m:r>
                            </m:e>
                            <m:sub>
                              <m:r>
                                <a:rPr lang="pt-BR" sz="2400" b="1" i="1" kern="1200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𝒊</m:t>
                              </m:r>
                            </m:sub>
                          </m:sSub>
                        </m:den>
                      </m:f>
                    </m:e>
                  </m:nary>
                </m:den>
              </m:f>
            </m:oMath>
          </a14:m>
          <a:r>
            <a:rPr lang="pt-BR" sz="2400" b="1" kern="1200"/>
            <a:t> </a:t>
          </a:r>
        </a:p>
      </dsp:txBody>
      <dsp:txXfrm>
        <a:off x="623177" y="45498"/>
        <a:ext cx="6954300" cy="841036"/>
      </dsp:txXfrm>
    </dsp:sp>
  </dsp:spTree>
</dsp:drawing>
</file>

<file path=xl/diagrams/drawing1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587118"/>
          <a:ext cx="9699172" cy="4788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84958" y="63166"/>
          <a:ext cx="6789420" cy="804391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6624" tIns="0" rIns="256624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24225" y="102433"/>
        <a:ext cx="6710886" cy="725857"/>
      </dsp:txXfrm>
    </dsp:sp>
    <dsp:sp modelId="{0B60AB7A-F0D7-4D17-9B04-CD8CF107E119}">
      <dsp:nvSpPr>
        <dsp:cNvPr id="0" name=""/>
        <dsp:cNvSpPr/>
      </dsp:nvSpPr>
      <dsp:spPr>
        <a:xfrm>
          <a:off x="0" y="1858361"/>
          <a:ext cx="9699172" cy="4788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84958" y="1168518"/>
          <a:ext cx="6723155" cy="970283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6624" tIns="0" rIns="256624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𝝆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𝒂𝒑𝒂𝒓𝒆𝒏𝒕𝒆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í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𝒄𝒖𝒍𝒂𝒔</m:t>
                        </m:r>
                      </m:sub>
                    </m:sSub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𝒑𝒓𝒐𝒗𝒆𝒕𝒂</m:t>
                        </m:r>
                      </m:sub>
                    </m:sSub>
                  </m:den>
                </m:f>
              </m:oMath>
            </m:oMathPara>
          </a14:m>
          <a:endParaRPr lang="pt-BR" sz="2400" b="1" kern="1200"/>
        </a:p>
      </dsp:txBody>
      <dsp:txXfrm>
        <a:off x="532323" y="1215883"/>
        <a:ext cx="6628425" cy="875553"/>
      </dsp:txXfrm>
    </dsp:sp>
    <dsp:sp modelId="{E6E01E1B-8498-4D9C-BA4E-F2D583F32269}">
      <dsp:nvSpPr>
        <dsp:cNvPr id="0" name=""/>
        <dsp:cNvSpPr/>
      </dsp:nvSpPr>
      <dsp:spPr>
        <a:xfrm>
          <a:off x="0" y="3225851"/>
          <a:ext cx="9699172" cy="4788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84958" y="2439761"/>
          <a:ext cx="6789420" cy="106653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6624" tIns="0" rIns="256624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𝜺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𝟏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 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𝒃𝒖𝒍𝒌</m:t>
                        </m:r>
                      </m:sub>
                    </m:sSub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𝒓𝒆𝒂𝒍</m:t>
                        </m:r>
                      </m:sub>
                    </m:sSub>
                  </m:den>
                </m:f>
              </m:oMath>
            </m:oMathPara>
          </a14:m>
          <a:endParaRPr lang="pt-BR" sz="2400" kern="1200"/>
        </a:p>
      </dsp:txBody>
      <dsp:txXfrm>
        <a:off x="537022" y="2491825"/>
        <a:ext cx="6685292" cy="962402"/>
      </dsp:txXfrm>
    </dsp:sp>
  </dsp:spTree>
</dsp:drawing>
</file>

<file path=xl/diagrams/drawing1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8C24E01-4A33-4339-8214-918345C9DD60}">
      <dsp:nvSpPr>
        <dsp:cNvPr id="0" name=""/>
        <dsp:cNvSpPr/>
      </dsp:nvSpPr>
      <dsp:spPr>
        <a:xfrm>
          <a:off x="0" y="0"/>
          <a:ext cx="8810625" cy="1601472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t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200" kern="1200">
              <a:solidFill>
                <a:sysClr val="windowText" lastClr="000000"/>
              </a:solidFill>
            </a:rPr>
            <a:t>Paquímetro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>
              <a:solidFill>
                <a:sysClr val="windowText" lastClr="000000"/>
              </a:solidFill>
            </a:rPr>
            <a:t>Dimensões a,b e c. </a:t>
          </a:r>
        </a:p>
      </dsp:txBody>
      <dsp:txXfrm>
        <a:off x="1922272" y="0"/>
        <a:ext cx="6888352" cy="1601472"/>
      </dsp:txXfrm>
    </dsp:sp>
    <dsp:sp modelId="{FDCE28AE-2757-4A42-B96F-F34FC72ECF75}">
      <dsp:nvSpPr>
        <dsp:cNvPr id="0" name=""/>
        <dsp:cNvSpPr/>
      </dsp:nvSpPr>
      <dsp:spPr>
        <a:xfrm>
          <a:off x="160147" y="160147"/>
          <a:ext cx="1762125" cy="1281178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7000" b="-1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B16380C-F6B9-49CC-9AB3-44E70C23A6DE}">
      <dsp:nvSpPr>
        <dsp:cNvPr id="0" name=""/>
        <dsp:cNvSpPr/>
      </dsp:nvSpPr>
      <dsp:spPr>
        <a:xfrm>
          <a:off x="0" y="1761620"/>
          <a:ext cx="8810625" cy="1601472"/>
        </a:xfrm>
        <a:prstGeom prst="roundRect">
          <a:avLst>
            <a:gd name="adj" fmla="val 1000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3820" tIns="83820" rIns="83820" bIns="83820" numCol="1" spcCol="1270" anchor="t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200" kern="1200">
              <a:solidFill>
                <a:sysClr val="windowText" lastClr="000000"/>
              </a:solidFill>
            </a:rPr>
            <a:t>Geometria: Elipsoide escaleno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>
              <a:solidFill>
                <a:sysClr val="windowText" lastClr="000000"/>
              </a:solidFill>
            </a:rPr>
            <a:t>Área;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>
              <a:solidFill>
                <a:sysClr val="windowText" lastClr="000000"/>
              </a:solidFill>
            </a:rPr>
            <a:t>Volume;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>
              <a:solidFill>
                <a:sysClr val="windowText" lastClr="000000"/>
              </a:solidFill>
            </a:rPr>
            <a:t>Diâmetro equivalente;</a:t>
          </a:r>
        </a:p>
        <a:p>
          <a:pPr marL="171450" lvl="1" indent="-171450" algn="l" defTabSz="7556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700" kern="1200">
              <a:solidFill>
                <a:sysClr val="windowText" lastClr="000000"/>
              </a:solidFill>
            </a:rPr>
            <a:t>Esfericidade.</a:t>
          </a:r>
        </a:p>
      </dsp:txBody>
      <dsp:txXfrm>
        <a:off x="1922272" y="1761620"/>
        <a:ext cx="6888352" cy="1601472"/>
      </dsp:txXfrm>
    </dsp:sp>
    <dsp:sp modelId="{9D9F7578-28E8-4FA0-895D-D3C374DB1245}">
      <dsp:nvSpPr>
        <dsp:cNvPr id="0" name=""/>
        <dsp:cNvSpPr/>
      </dsp:nvSpPr>
      <dsp:spPr>
        <a:xfrm>
          <a:off x="160147" y="1921767"/>
          <a:ext cx="1762125" cy="1281178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4000" b="-4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1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560408"/>
          <a:ext cx="9830708" cy="428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91535" y="91609"/>
          <a:ext cx="8785743" cy="719718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104" tIns="0" rIns="260104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26669" y="126743"/>
        <a:ext cx="8715475" cy="649450"/>
      </dsp:txXfrm>
    </dsp:sp>
    <dsp:sp modelId="{0B60AB7A-F0D7-4D17-9B04-CD8CF107E119}">
      <dsp:nvSpPr>
        <dsp:cNvPr id="0" name=""/>
        <dsp:cNvSpPr/>
      </dsp:nvSpPr>
      <dsp:spPr>
        <a:xfrm>
          <a:off x="0" y="1697836"/>
          <a:ext cx="9830708" cy="428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91535" y="1080608"/>
          <a:ext cx="7633849" cy="868148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104" tIns="0" rIns="260104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𝟒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𝝅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𝒂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𝒃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</m:t>
                    </m:r>
                  </m:num>
                  <m:den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𝟑</m:t>
                    </m:r>
                  </m:den>
                </m:f>
              </m:oMath>
            </m:oMathPara>
          </a14:m>
          <a:endParaRPr lang="pt-BR" sz="2400" b="1" kern="1200"/>
        </a:p>
      </dsp:txBody>
      <dsp:txXfrm>
        <a:off x="533914" y="1122987"/>
        <a:ext cx="7549091" cy="783390"/>
      </dsp:txXfrm>
    </dsp:sp>
    <dsp:sp modelId="{E6E01E1B-8498-4D9C-BA4E-F2D583F32269}">
      <dsp:nvSpPr>
        <dsp:cNvPr id="0" name=""/>
        <dsp:cNvSpPr/>
      </dsp:nvSpPr>
      <dsp:spPr>
        <a:xfrm>
          <a:off x="0" y="3246447"/>
          <a:ext cx="9830708" cy="428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91055" y="2218036"/>
          <a:ext cx="8200300" cy="1279330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104" tIns="0" rIns="260104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𝑨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𝟒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.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𝝅</m:t>
                </m:r>
                <m:sSup>
                  <m:sSup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pPr>
                  <m:e>
                    <m:d>
                      <m:d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𝒂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.</m:t>
                                    </m:r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𝒃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</m:e>
                            </m:d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+ </m:t>
                            </m:r>
                            <m:d>
                              <m:dPr>
                                <m:ctrlP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𝒂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.</m:t>
                                    </m:r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𝒄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</m:e>
                            </m:d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+ </m:t>
                            </m:r>
                            <m:d>
                              <m:dPr>
                                <m:ctrlP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𝒃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  <m:sSup>
                                  <m:sSupPr>
                                    <m:ctrlP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.</m:t>
                                    </m:r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𝒄</m:t>
                                    </m:r>
                                  </m:e>
                                  <m:sup>
                                    <m:r>
                                      <a:rPr lang="pt-BR" sz="24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𝒑</m:t>
                                    </m:r>
                                  </m:sup>
                                </m:sSup>
                              </m:e>
                            </m:d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</m:num>
                          <m:den>
                            <m: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𝟑</m:t>
                            </m:r>
                          </m:den>
                        </m:f>
                      </m:e>
                    </m:d>
                  </m:e>
                  <m:sup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/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𝟏𝟔𝟎𝟕𝟓</m:t>
                    </m:r>
                  </m:sup>
                </m:sSup>
              </m:oMath>
            </m:oMathPara>
          </a14:m>
          <a:endParaRPr lang="pt-BR" sz="2400" kern="1200"/>
        </a:p>
      </dsp:txBody>
      <dsp:txXfrm>
        <a:off x="553507" y="2280488"/>
        <a:ext cx="8075396" cy="1154426"/>
      </dsp:txXfrm>
    </dsp:sp>
  </dsp:spTree>
</dsp:drawing>
</file>

<file path=xl/diagrams/drawing1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811188"/>
          <a:ext cx="9830708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63697" y="0"/>
          <a:ext cx="7653618" cy="1096508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104" tIns="0" rIns="260104" bIns="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 xmlns:m="http://schemas.openxmlformats.org/officeDocument/2006/math">
              <m:sSub>
                <m:sSub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sSubPr>
                <m:e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𝒅</m:t>
                  </m:r>
                </m:e>
                <m: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𝒆𝒒</m:t>
                  </m:r>
                </m:sub>
              </m:sSub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=</m:t>
              </m:r>
              <m:rad>
                <m:rad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radPr>
                <m:deg>
                  <m:r>
                    <m:rPr>
                      <m:brk m:alnAt="7"/>
                    </m:r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𝟑</m:t>
                  </m:r>
                </m:deg>
                <m:e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𝒑𝒂𝒓𝒕</m:t>
                      </m:r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.</m:t>
                      </m:r>
                    </m:sub>
                  </m:sSub>
                  <m:f>
                    <m:f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𝟔</m:t>
                      </m:r>
                    </m:num>
                    <m:den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𝝅</m:t>
                      </m:r>
                    </m:den>
                  </m:f>
                </m:e>
              </m:rad>
            </m:oMath>
          </a14:m>
          <a:r>
            <a:rPr lang="pt-BR" sz="2400" b="1" kern="1200"/>
            <a:t> </a:t>
          </a:r>
        </a:p>
      </dsp:txBody>
      <dsp:txXfrm>
        <a:off x="617224" y="53527"/>
        <a:ext cx="7546564" cy="989454"/>
      </dsp:txXfrm>
    </dsp:sp>
  </dsp:spTree>
</dsp:drawing>
</file>

<file path=xl/diagrams/drawing1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8CEE33-BDBD-4BCC-8991-693780FDCA0A}">
      <dsp:nvSpPr>
        <dsp:cNvPr id="0" name=""/>
        <dsp:cNvSpPr/>
      </dsp:nvSpPr>
      <dsp:spPr>
        <a:xfrm>
          <a:off x="0" y="1398925"/>
          <a:ext cx="9848849" cy="378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5FC3EC9-15A1-4BE9-8D33-603367E0D5E1}">
      <dsp:nvSpPr>
        <dsp:cNvPr id="0" name=""/>
        <dsp:cNvSpPr/>
      </dsp:nvSpPr>
      <dsp:spPr>
        <a:xfrm>
          <a:off x="491961" y="32825"/>
          <a:ext cx="8554089" cy="1587499"/>
        </a:xfrm>
        <a:prstGeom prst="round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60584" tIns="0" rIns="260584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"/>
              </m:oMathParaPr>
              <m:oMath xmlns:m="http://schemas.openxmlformats.org/officeDocument/2006/math"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∅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𝝅</m:t>
                    </m:r>
                    <m:sSup>
                      <m:sSup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BR" sz="24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𝑽</m:t>
                                </m:r>
                              </m:e>
                              <m:sub>
                                <m: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𝒑𝒂𝒓𝒕</m:t>
                                </m:r>
                                <m: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.</m:t>
                                </m:r>
                              </m:sub>
                            </m:sSub>
                            <m:f>
                              <m:fPr>
                                <m:ctrlP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𝟔</m:t>
                                </m:r>
                              </m:num>
                              <m:den>
                                <m:r>
                                  <a:rPr lang="pt-BR" sz="24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𝝅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𝟐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/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𝟑</m:t>
                        </m:r>
                      </m:sup>
                    </m:sSup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𝑨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𝒑𝒂𝒓𝒕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</m:den>
                </m:f>
              </m:oMath>
            </m:oMathPara>
          </a14:m>
          <a:endParaRPr lang="pt-BR" sz="2400" kern="1200"/>
        </a:p>
      </dsp:txBody>
      <dsp:txXfrm>
        <a:off x="569456" y="110320"/>
        <a:ext cx="8399099" cy="1432509"/>
      </dsp:txXfrm>
    </dsp:sp>
  </dsp:spTree>
</dsp:drawing>
</file>

<file path=xl/diagrams/drawing1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010A569-45D8-49C7-A366-0151D1DAB8E5}">
      <dsp:nvSpPr>
        <dsp:cNvPr id="0" name=""/>
        <dsp:cNvSpPr/>
      </dsp:nvSpPr>
      <dsp:spPr>
        <a:xfrm>
          <a:off x="1118393" y="718343"/>
          <a:ext cx="1580356" cy="1580356"/>
        </a:xfrm>
        <a:prstGeom prst="gear9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9210" tIns="29210" rIns="29210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Dados iniciais</a:t>
          </a:r>
        </a:p>
      </dsp:txBody>
      <dsp:txXfrm>
        <a:off x="1436115" y="1088534"/>
        <a:ext cx="944912" cy="812335"/>
      </dsp:txXfrm>
    </dsp:sp>
    <dsp:sp modelId="{EE9019FD-6F0A-43DB-B07B-51F6E5722D64}">
      <dsp:nvSpPr>
        <dsp:cNvPr id="0" name=""/>
        <dsp:cNvSpPr/>
      </dsp:nvSpPr>
      <dsp:spPr>
        <a:xfrm>
          <a:off x="1159793" y="466271"/>
          <a:ext cx="1943838" cy="1943838"/>
        </a:xfrm>
        <a:prstGeom prst="circularArrow">
          <a:avLst>
            <a:gd name="adj1" fmla="val 4878"/>
            <a:gd name="adj2" fmla="val 312630"/>
            <a:gd name="adj3" fmla="val 3020960"/>
            <a:gd name="adj4" fmla="val 15395701"/>
            <a:gd name="adj5" fmla="val 5691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4C44C-6DB1-430D-A423-35FFFFE12804}">
      <dsp:nvSpPr>
        <dsp:cNvPr id="0" name=""/>
        <dsp:cNvSpPr/>
      </dsp:nvSpPr>
      <dsp:spPr>
        <a:xfrm>
          <a:off x="1861332" y="1100227"/>
          <a:ext cx="3188205" cy="855036"/>
        </a:xfrm>
        <a:prstGeom prst="roundRect">
          <a:avLst/>
        </a:prstGeom>
        <a:solidFill>
          <a:schemeClr val="tx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74837" tIns="99060" rIns="99060" bIns="99060" numCol="1" spcCol="1270" anchor="ctr" anchorCtr="0">
          <a:noAutofit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600" kern="1200"/>
            <a:t>Umidade Inicial</a:t>
          </a:r>
        </a:p>
      </dsp:txBody>
      <dsp:txXfrm>
        <a:off x="1903071" y="1141966"/>
        <a:ext cx="3104727" cy="771558"/>
      </dsp:txXfrm>
    </dsp:sp>
    <dsp:sp modelId="{E93CBAF1-66BD-4DCF-B6A6-318980A29C34}">
      <dsp:nvSpPr>
        <dsp:cNvPr id="0" name=""/>
        <dsp:cNvSpPr/>
      </dsp:nvSpPr>
      <dsp:spPr>
        <a:xfrm>
          <a:off x="977247" y="262154"/>
          <a:ext cx="1478131" cy="1478353"/>
        </a:xfrm>
        <a:prstGeom prst="ellipse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61000" b="-61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724BB84-9FBC-4ED0-882D-6D86BE5B73B2}">
      <dsp:nvSpPr>
        <dsp:cNvPr id="0" name=""/>
        <dsp:cNvSpPr/>
      </dsp:nvSpPr>
      <dsp:spPr>
        <a:xfrm rot="10800000">
          <a:off x="-3" y="1671"/>
          <a:ext cx="16468733" cy="1709653"/>
        </a:xfrm>
        <a:prstGeom prst="homePlat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53910" tIns="247650" rIns="462280" bIns="247650" numCol="1" spcCol="1270" anchor="ctr" anchorCtr="0">
          <a:noAutofit/>
        </a:bodyPr>
        <a:lstStyle/>
        <a:p>
          <a:pPr marL="0" lvl="0" indent="0" algn="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500" kern="1200">
              <a:solidFill>
                <a:sysClr val="windowText" lastClr="000000"/>
              </a:solidFill>
            </a:rPr>
            <a:t>Ensaio do Branco</a:t>
          </a:r>
        </a:p>
      </dsp:txBody>
      <dsp:txXfrm rot="10800000">
        <a:off x="427410" y="1671"/>
        <a:ext cx="16041320" cy="1709653"/>
      </dsp:txXfrm>
    </dsp:sp>
    <dsp:sp modelId="{FB4AE92D-7D5A-4240-82C9-8F92276BD009}">
      <dsp:nvSpPr>
        <dsp:cNvPr id="0" name=""/>
        <dsp:cNvSpPr/>
      </dsp:nvSpPr>
      <dsp:spPr>
        <a:xfrm>
          <a:off x="1241792" y="1671"/>
          <a:ext cx="1709653" cy="1709653"/>
        </a:xfrm>
        <a:prstGeom prst="ellipse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7000" b="-1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F8015A4-D3E7-47A3-B7CA-EAA2CAFC2D05}">
      <dsp:nvSpPr>
        <dsp:cNvPr id="0" name=""/>
        <dsp:cNvSpPr/>
      </dsp:nvSpPr>
      <dsp:spPr>
        <a:xfrm>
          <a:off x="0" y="8587"/>
          <a:ext cx="11858626" cy="702000"/>
        </a:xfrm>
        <a:prstGeom prst="round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4300" tIns="114300" rIns="114300" bIns="114300" numCol="1" spcCol="1270" anchor="ctr" anchorCtr="0">
          <a:noAutofit/>
        </a:bodyPr>
        <a:lstStyle/>
        <a:p>
          <a:pPr marL="0" lvl="0" indent="0" algn="ctr" defTabSz="1333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000" kern="1200">
              <a:solidFill>
                <a:sysClr val="windowText" lastClr="000000"/>
              </a:solidFill>
            </a:rPr>
            <a:t>Equação pelo ajuste polinomial de 2° grau</a:t>
          </a:r>
        </a:p>
      </dsp:txBody>
      <dsp:txXfrm>
        <a:off x="34269" y="42856"/>
        <a:ext cx="11790088" cy="633462"/>
      </dsp:txXfrm>
    </dsp:sp>
    <dsp:sp modelId="{E026C8F8-ADB1-4833-B35A-846B1B35ED59}">
      <dsp:nvSpPr>
        <dsp:cNvPr id="0" name=""/>
        <dsp:cNvSpPr/>
      </dsp:nvSpPr>
      <dsp:spPr>
        <a:xfrm>
          <a:off x="0" y="710587"/>
          <a:ext cx="11858626" cy="77625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76511" tIns="38100" rIns="213360" bIns="38100" numCol="1" spcCol="1270" anchor="t" anchorCtr="0">
          <a:noAutofit/>
        </a:bodyPr>
        <a:lstStyle/>
        <a:p>
          <a:pPr marL="228600" lvl="1" indent="-228600" algn="l" defTabSz="10223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14:m xmlns:a14="http://schemas.microsoft.com/office/drawing/2010/main">
            <m:oMath xmlns:m="http://schemas.openxmlformats.org/officeDocument/2006/math">
              <m:r>
                <a:rPr lang="pt-BR" sz="2300" b="0" i="1" kern="1200">
                  <a:latin typeface="Cambria Math" panose="02040503050406030204" pitchFamily="18" charset="0"/>
                </a:rPr>
                <m:t>𝑦</m:t>
              </m:r>
              <m:r>
                <a:rPr lang="pt-BR" sz="2300" b="0" i="1" kern="1200">
                  <a:latin typeface="Cambria Math" panose="02040503050406030204" pitchFamily="18" charset="0"/>
                </a:rPr>
                <m:t>=1,4844.</m:t>
              </m:r>
              <m:sSup>
                <m:sSupPr>
                  <m:ctrlPr>
                    <a:rPr lang="pt-BR" sz="2300" b="0" i="1" kern="1200">
                      <a:latin typeface="Cambria Math" panose="02040503050406030204" pitchFamily="18" charset="0"/>
                    </a:rPr>
                  </m:ctrlPr>
                </m:sSupPr>
                <m:e>
                  <m:r>
                    <a:rPr lang="pt-BR" sz="2300" b="0" i="1" kern="1200">
                      <a:latin typeface="Cambria Math" panose="02040503050406030204" pitchFamily="18" charset="0"/>
                    </a:rPr>
                    <m:t>𝑥</m:t>
                  </m:r>
                </m:e>
                <m:sup>
                  <m:r>
                    <a:rPr lang="pt-BR" sz="2300" b="0" i="1" kern="1200">
                      <a:latin typeface="Cambria Math" panose="02040503050406030204" pitchFamily="18" charset="0"/>
                    </a:rPr>
                    <m:t>2</m:t>
                  </m:r>
                </m:sup>
              </m:sSup>
              <m:r>
                <a:rPr lang="pt-BR" sz="2300" b="0" i="1" kern="1200">
                  <a:latin typeface="Cambria Math" panose="02040503050406030204" pitchFamily="18" charset="0"/>
                </a:rPr>
                <m:t>−2,92078. </m:t>
              </m:r>
              <m:r>
                <a:rPr lang="pt-BR" sz="2300" b="0" i="1" kern="1200">
                  <a:latin typeface="Cambria Math" panose="02040503050406030204" pitchFamily="18" charset="0"/>
                </a:rPr>
                <m:t>𝑥</m:t>
              </m:r>
              <m:r>
                <a:rPr lang="pt-BR" sz="2300" b="0" i="1" kern="1200">
                  <a:latin typeface="Cambria Math" panose="02040503050406030204" pitchFamily="18" charset="0"/>
                </a:rPr>
                <m:t>+49,35949</m:t>
              </m:r>
            </m:oMath>
          </a14:m>
          <a:endParaRPr lang="pt-BR" sz="2300" kern="1200"/>
        </a:p>
        <a:p>
          <a:pPr marL="228600" lvl="1" indent="-228600" algn="l" defTabSz="1022350">
            <a:lnSpc>
              <a:spcPct val="90000"/>
            </a:lnSpc>
            <a:spcBef>
              <a:spcPct val="0"/>
            </a:spcBef>
            <a:spcAft>
              <a:spcPct val="20000"/>
            </a:spcAft>
            <a:buChar char="•"/>
          </a:pPr>
          <a14:m xmlns:a14="http://schemas.microsoft.com/office/drawing/2010/main">
            <m:oMath xmlns:m="http://schemas.openxmlformats.org/officeDocument/2006/math">
              <m:r>
                <a:rPr lang="pt-BR" sz="2300" i="1" kern="1200">
                  <a:latin typeface="Cambria Math" panose="02040503050406030204" pitchFamily="18" charset="0"/>
                  <a:ea typeface="Cambria Math" panose="02040503050406030204" pitchFamily="18" charset="0"/>
                </a:rPr>
                <m:t>∆</m:t>
              </m:r>
              <m:r>
                <a:rPr lang="pt-BR" sz="2300" b="0" i="1" kern="1200">
                  <a:latin typeface="Cambria Math" panose="02040503050406030204" pitchFamily="18" charset="0"/>
                  <a:ea typeface="Cambria Math" panose="02040503050406030204" pitchFamily="18" charset="0"/>
                </a:rPr>
                <m:t>𝑃</m:t>
              </m:r>
              <m:r>
                <a:rPr lang="pt-BR" sz="2300" b="0" i="1" kern="1200">
                  <a:latin typeface="Cambria Math" panose="02040503050406030204" pitchFamily="18" charset="0"/>
                  <a:ea typeface="Cambria Math" panose="02040503050406030204" pitchFamily="18" charset="0"/>
                </a:rPr>
                <m:t>=1,4844.</m:t>
              </m:r>
              <m:sSup>
                <m:sSupPr>
                  <m:ctrlPr>
                    <a:rPr lang="pt-BR" sz="2300" b="0" i="1" kern="1200">
                      <a:latin typeface="Cambria Math" panose="02040503050406030204" pitchFamily="18" charset="0"/>
                    </a:rPr>
                  </m:ctrlPr>
                </m:sSupPr>
                <m:e>
                  <m:r>
                    <a:rPr lang="pt-BR" sz="2300" b="0" i="1" kern="1200">
                      <a:latin typeface="Cambria Math" panose="02040503050406030204" pitchFamily="18" charset="0"/>
                    </a:rPr>
                    <m:t>𝑢</m:t>
                  </m:r>
                </m:e>
                <m:sup>
                  <m:r>
                    <a:rPr lang="pt-BR" sz="2300" b="0" i="1" kern="1200">
                      <a:latin typeface="Cambria Math" panose="02040503050406030204" pitchFamily="18" charset="0"/>
                    </a:rPr>
                    <m:t>2</m:t>
                  </m:r>
                </m:sup>
              </m:sSup>
              <m:r>
                <a:rPr lang="pt-BR" sz="2300" b="0" i="1" kern="1200">
                  <a:latin typeface="Cambria Math" panose="02040503050406030204" pitchFamily="18" charset="0"/>
                </a:rPr>
                <m:t>−2,92078. </m:t>
              </m:r>
              <m:r>
                <a:rPr lang="pt-BR" sz="2300" b="0" i="1" kern="1200">
                  <a:latin typeface="Cambria Math" panose="02040503050406030204" pitchFamily="18" charset="0"/>
                </a:rPr>
                <m:t>𝑢</m:t>
              </m:r>
              <m:r>
                <a:rPr lang="pt-BR" sz="2300" b="0" i="1" kern="1200">
                  <a:latin typeface="Cambria Math" panose="02040503050406030204" pitchFamily="18" charset="0"/>
                </a:rPr>
                <m:t>+49,35949</m:t>
              </m:r>
            </m:oMath>
          </a14:m>
          <a:endParaRPr lang="pt-BR" sz="2300" kern="1200"/>
        </a:p>
      </dsp:txBody>
      <dsp:txXfrm>
        <a:off x="0" y="710587"/>
        <a:ext cx="11858626" cy="776250"/>
      </dsp:txXfrm>
    </dsp:sp>
  </dsp:spTree>
</dsp:drawing>
</file>

<file path=xl/diagrams/drawing2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48FCAB7-5684-4BAC-BCB8-18B93DC31867}">
      <dsp:nvSpPr>
        <dsp:cNvPr id="0" name=""/>
        <dsp:cNvSpPr/>
      </dsp:nvSpPr>
      <dsp:spPr>
        <a:xfrm>
          <a:off x="-3807168" y="-583719"/>
          <a:ext cx="4529764" cy="4529764"/>
        </a:xfrm>
        <a:prstGeom prst="blockArc">
          <a:avLst>
            <a:gd name="adj1" fmla="val 18900000"/>
            <a:gd name="adj2" fmla="val 2700000"/>
            <a:gd name="adj3" fmla="val 477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DFAEB1B-08F1-4560-A9EF-87F55C99F167}">
      <dsp:nvSpPr>
        <dsp:cNvPr id="0" name=""/>
        <dsp:cNvSpPr/>
      </dsp:nvSpPr>
      <dsp:spPr>
        <a:xfrm>
          <a:off x="0" y="2092375"/>
          <a:ext cx="6589486" cy="747511"/>
        </a:xfrm>
        <a:prstGeom prst="rect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34423" tIns="50800" rIns="50800" bIns="50800" numCol="1" spcCol="1270" anchor="ctr" anchorCtr="0">
          <a:noAutofit/>
        </a:bodyPr>
        <a:lstStyle/>
        <a:p>
          <a:pPr marL="0" lvl="0" indent="0" algn="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b="1" kern="1200">
              <a:solidFill>
                <a:sysClr val="windowText" lastClr="000000"/>
              </a:solidFill>
            </a:rPr>
            <a:t>Crescente</a:t>
          </a:r>
        </a:p>
      </dsp:txBody>
      <dsp:txXfrm>
        <a:off x="0" y="2092375"/>
        <a:ext cx="6589486" cy="747511"/>
      </dsp:txXfrm>
    </dsp:sp>
    <dsp:sp modelId="{75057C13-C7DC-48EC-84B4-6E27AFA93C89}">
      <dsp:nvSpPr>
        <dsp:cNvPr id="0" name=""/>
        <dsp:cNvSpPr/>
      </dsp:nvSpPr>
      <dsp:spPr>
        <a:xfrm>
          <a:off x="-311747" y="676831"/>
          <a:ext cx="2008661" cy="2008661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48FCAB7-5684-4BAC-BCB8-18B93DC31867}">
      <dsp:nvSpPr>
        <dsp:cNvPr id="0" name=""/>
        <dsp:cNvSpPr/>
      </dsp:nvSpPr>
      <dsp:spPr>
        <a:xfrm>
          <a:off x="-3923811" y="-602287"/>
          <a:ext cx="4674849" cy="4674849"/>
        </a:xfrm>
        <a:prstGeom prst="blockArc">
          <a:avLst>
            <a:gd name="adj1" fmla="val 18900000"/>
            <a:gd name="adj2" fmla="val 2700000"/>
            <a:gd name="adj3" fmla="val 462"/>
          </a:avLst>
        </a:prstGeom>
        <a:noFill/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DFAEB1B-08F1-4560-A9EF-87F55C99F167}">
      <dsp:nvSpPr>
        <dsp:cNvPr id="0" name=""/>
        <dsp:cNvSpPr/>
      </dsp:nvSpPr>
      <dsp:spPr>
        <a:xfrm>
          <a:off x="0" y="2159256"/>
          <a:ext cx="6675922" cy="770971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7265" tIns="50800" rIns="50800" bIns="50800" numCol="1" spcCol="1270" anchor="ctr" anchorCtr="0">
          <a:noAutofit/>
        </a:bodyPr>
        <a:lstStyle/>
        <a:p>
          <a:pPr marL="0" lvl="0" indent="0" algn="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b="1" kern="1200">
              <a:solidFill>
                <a:sysClr val="windowText" lastClr="000000"/>
              </a:solidFill>
            </a:rPr>
            <a:t>Decrescente</a:t>
          </a:r>
        </a:p>
      </dsp:txBody>
      <dsp:txXfrm>
        <a:off x="0" y="2159256"/>
        <a:ext cx="6675922" cy="770971"/>
      </dsp:txXfrm>
    </dsp:sp>
    <dsp:sp modelId="{75057C13-C7DC-48EC-84B4-6E27AFA93C89}">
      <dsp:nvSpPr>
        <dsp:cNvPr id="0" name=""/>
        <dsp:cNvSpPr/>
      </dsp:nvSpPr>
      <dsp:spPr>
        <a:xfrm>
          <a:off x="-315837" y="699286"/>
          <a:ext cx="2071702" cy="2071702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58BEF84-DEFC-4C54-B807-7A22FE18C47B}">
      <dsp:nvSpPr>
        <dsp:cNvPr id="0" name=""/>
        <dsp:cNvSpPr/>
      </dsp:nvSpPr>
      <dsp:spPr>
        <a:xfrm>
          <a:off x="3646" y="761260"/>
          <a:ext cx="3602003" cy="42376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58545DC-E2B5-4378-A674-F01E8984552C}">
      <dsp:nvSpPr>
        <dsp:cNvPr id="0" name=""/>
        <dsp:cNvSpPr/>
      </dsp:nvSpPr>
      <dsp:spPr>
        <a:xfrm>
          <a:off x="3646" y="920409"/>
          <a:ext cx="264616" cy="264616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182BF5A7-8849-4098-8044-E671D5C0F483}">
      <dsp:nvSpPr>
        <dsp:cNvPr id="0" name=""/>
        <dsp:cNvSpPr/>
      </dsp:nvSpPr>
      <dsp:spPr>
        <a:xfrm>
          <a:off x="3646" y="0"/>
          <a:ext cx="3602003" cy="7612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5245" tIns="36830" rIns="55245" bIns="36830" numCol="1" spcCol="1270" anchor="ctr" anchorCtr="0">
          <a:noAutofit/>
        </a:bodyPr>
        <a:lstStyle/>
        <a:p>
          <a:pPr marL="0" lvl="0" indent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900" kern="1200"/>
            <a:t>Variação de Pressão </a:t>
          </a:r>
        </a:p>
      </dsp:txBody>
      <dsp:txXfrm>
        <a:off x="3646" y="0"/>
        <a:ext cx="3602003" cy="761260"/>
      </dsp:txXfrm>
    </dsp:sp>
    <dsp:sp modelId="{16A38D49-DB30-44E5-B5E6-EB0B0E42333D}">
      <dsp:nvSpPr>
        <dsp:cNvPr id="0" name=""/>
        <dsp:cNvSpPr/>
      </dsp:nvSpPr>
      <dsp:spPr>
        <a:xfrm>
          <a:off x="3646" y="1537221"/>
          <a:ext cx="264609" cy="264609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EB6ECFD-F979-4D69-AB6E-C2ADB1D297F7}">
      <dsp:nvSpPr>
        <dsp:cNvPr id="0" name=""/>
        <dsp:cNvSpPr/>
      </dsp:nvSpPr>
      <dsp:spPr>
        <a:xfrm>
          <a:off x="255787" y="1361123"/>
          <a:ext cx="3349862" cy="61680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28016" bIns="128016" numCol="1" spcCol="1270" anchor="ctr" anchorCtr="0">
          <a:noAutofit/>
        </a:bodyPr>
        <a:lstStyle/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ΔP</a:t>
          </a:r>
          <a:r>
            <a:rPr lang="pt-BR" sz="1800" kern="1200" baseline="-25000"/>
            <a:t>máx</a:t>
          </a:r>
          <a:r>
            <a:rPr lang="pt-BR" sz="1800" kern="1200"/>
            <a:t>. : 1784,3  Pa</a:t>
          </a:r>
        </a:p>
      </dsp:txBody>
      <dsp:txXfrm>
        <a:off x="255787" y="1361123"/>
        <a:ext cx="3349862" cy="616805"/>
      </dsp:txXfrm>
    </dsp:sp>
    <dsp:sp modelId="{8D160F47-761C-4308-A6DE-D41F005D458A}">
      <dsp:nvSpPr>
        <dsp:cNvPr id="0" name=""/>
        <dsp:cNvSpPr/>
      </dsp:nvSpPr>
      <dsp:spPr>
        <a:xfrm>
          <a:off x="3646" y="2154027"/>
          <a:ext cx="264609" cy="264609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3174102"/>
              <a:satOff val="-15703"/>
              <a:lumOff val="78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DD41454-7E79-4274-83E6-01C20CFF6FCC}">
      <dsp:nvSpPr>
        <dsp:cNvPr id="0" name=""/>
        <dsp:cNvSpPr/>
      </dsp:nvSpPr>
      <dsp:spPr>
        <a:xfrm>
          <a:off x="255787" y="1977929"/>
          <a:ext cx="3349862" cy="61680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28016" bIns="128016" numCol="1" spcCol="1270" anchor="ctr" anchorCtr="0">
          <a:noAutofit/>
        </a:bodyPr>
        <a:lstStyle/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ΔP</a:t>
          </a:r>
          <a:r>
            <a:rPr lang="pt-BR" sz="1800" kern="1200" baseline="-25000"/>
            <a:t>j.estável</a:t>
          </a:r>
          <a:r>
            <a:rPr lang="pt-BR" sz="1800" kern="1200"/>
            <a:t> : 529,6 até 592,4 Pa</a:t>
          </a:r>
        </a:p>
      </dsp:txBody>
      <dsp:txXfrm>
        <a:off x="255787" y="1977929"/>
        <a:ext cx="3349862" cy="616805"/>
      </dsp:txXfrm>
    </dsp:sp>
    <dsp:sp modelId="{D90AD2AD-C640-4A0E-9701-EA9056673082}">
      <dsp:nvSpPr>
        <dsp:cNvPr id="0" name=""/>
        <dsp:cNvSpPr/>
      </dsp:nvSpPr>
      <dsp:spPr>
        <a:xfrm>
          <a:off x="3646" y="2770832"/>
          <a:ext cx="264609" cy="264609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6348204"/>
              <a:satOff val="-31405"/>
              <a:lumOff val="157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D31E600-341C-4DEF-9E8D-9D73E984E75D}">
      <dsp:nvSpPr>
        <dsp:cNvPr id="0" name=""/>
        <dsp:cNvSpPr/>
      </dsp:nvSpPr>
      <dsp:spPr>
        <a:xfrm>
          <a:off x="255787" y="2594734"/>
          <a:ext cx="3349862" cy="61680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28016" bIns="128016" numCol="1" spcCol="1270" anchor="ctr" anchorCtr="0">
          <a:noAutofit/>
        </a:bodyPr>
        <a:lstStyle/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ΔP</a:t>
          </a:r>
          <a:r>
            <a:rPr lang="pt-BR" sz="1800" kern="1200" baseline="-25000"/>
            <a:t>j.min</a:t>
          </a:r>
          <a:r>
            <a:rPr lang="pt-BR" sz="1800" kern="1200"/>
            <a:t>.: 463,7 Pa</a:t>
          </a:r>
        </a:p>
      </dsp:txBody>
      <dsp:txXfrm>
        <a:off x="255787" y="2594734"/>
        <a:ext cx="3349862" cy="616805"/>
      </dsp:txXfrm>
    </dsp:sp>
    <dsp:sp modelId="{2D8C0A9C-1700-4B27-8B9C-6C179E1119E0}">
      <dsp:nvSpPr>
        <dsp:cNvPr id="0" name=""/>
        <dsp:cNvSpPr/>
      </dsp:nvSpPr>
      <dsp:spPr>
        <a:xfrm>
          <a:off x="3785750" y="761260"/>
          <a:ext cx="3602003" cy="423765"/>
        </a:xfrm>
        <a:prstGeom prst="rect">
          <a:avLst/>
        </a:prstGeom>
        <a:solidFill>
          <a:schemeClr val="accent5">
            <a:hueOff val="9522307"/>
            <a:satOff val="-47108"/>
            <a:lumOff val="2355"/>
            <a:alphaOff val="0"/>
          </a:schemeClr>
        </a:solidFill>
        <a:ln w="12700" cap="flat" cmpd="sng" algn="ctr">
          <a:solidFill>
            <a:schemeClr val="accent5">
              <a:hueOff val="9522307"/>
              <a:satOff val="-47108"/>
              <a:lumOff val="235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2120FC9-C836-4509-888E-FDE3EF99BE06}">
      <dsp:nvSpPr>
        <dsp:cNvPr id="0" name=""/>
        <dsp:cNvSpPr/>
      </dsp:nvSpPr>
      <dsp:spPr>
        <a:xfrm>
          <a:off x="3785750" y="920409"/>
          <a:ext cx="264616" cy="264616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9522307"/>
              <a:satOff val="-47108"/>
              <a:lumOff val="235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081556F-52EB-494B-8C49-C47BD15C068F}">
      <dsp:nvSpPr>
        <dsp:cNvPr id="0" name=""/>
        <dsp:cNvSpPr/>
      </dsp:nvSpPr>
      <dsp:spPr>
        <a:xfrm>
          <a:off x="3785750" y="0"/>
          <a:ext cx="3602003" cy="76126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5245" tIns="36830" rIns="55245" bIns="36830" numCol="1" spcCol="1270" anchor="ctr" anchorCtr="0">
          <a:noAutofit/>
        </a:bodyPr>
        <a:lstStyle/>
        <a:p>
          <a:pPr marL="0" lvl="0" indent="0" algn="ctr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900" kern="1200"/>
            <a:t>Velocidade</a:t>
          </a:r>
        </a:p>
      </dsp:txBody>
      <dsp:txXfrm>
        <a:off x="3785750" y="0"/>
        <a:ext cx="3602003" cy="761260"/>
      </dsp:txXfrm>
    </dsp:sp>
    <dsp:sp modelId="{34A523FB-E7EE-44FB-A0B8-2A88B72BC045}">
      <dsp:nvSpPr>
        <dsp:cNvPr id="0" name=""/>
        <dsp:cNvSpPr/>
      </dsp:nvSpPr>
      <dsp:spPr>
        <a:xfrm>
          <a:off x="3785750" y="1537221"/>
          <a:ext cx="264609" cy="264609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5">
              <a:hueOff val="9522307"/>
              <a:satOff val="-47108"/>
              <a:lumOff val="235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94DA920-819D-472C-87B2-A6FA50EB1055}">
      <dsp:nvSpPr>
        <dsp:cNvPr id="0" name=""/>
        <dsp:cNvSpPr/>
      </dsp:nvSpPr>
      <dsp:spPr>
        <a:xfrm>
          <a:off x="4037890" y="1361123"/>
          <a:ext cx="3349862" cy="61680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28016" bIns="128016" numCol="1" spcCol="1270" anchor="ctr" anchorCtr="0">
          <a:noAutofit/>
        </a:bodyPr>
        <a:lstStyle/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u</a:t>
          </a:r>
          <a:r>
            <a:rPr lang="pt-BR" sz="1800" kern="1200" baseline="-25000"/>
            <a:t>j.min.</a:t>
          </a:r>
          <a:r>
            <a:rPr lang="pt-BR" sz="1800" kern="1200"/>
            <a:t> : 26,8 m/s</a:t>
          </a:r>
        </a:p>
      </dsp:txBody>
      <dsp:txXfrm>
        <a:off x="4037890" y="1361123"/>
        <a:ext cx="3349862" cy="616805"/>
      </dsp:txXfrm>
    </dsp:sp>
  </dsp:spTree>
</dsp:drawing>
</file>

<file path=xl/diagrams/drawing2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724BB84-9FBC-4ED0-882D-6D86BE5B73B2}">
      <dsp:nvSpPr>
        <dsp:cNvPr id="0" name=""/>
        <dsp:cNvSpPr/>
      </dsp:nvSpPr>
      <dsp:spPr>
        <a:xfrm rot="10800000">
          <a:off x="-3" y="1671"/>
          <a:ext cx="16764007" cy="1709653"/>
        </a:xfrm>
        <a:prstGeom prst="homePlat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53910" tIns="247650" rIns="462280" bIns="247650" numCol="1" spcCol="1270" anchor="ctr" anchorCtr="0">
          <a:noAutofit/>
        </a:bodyPr>
        <a:lstStyle/>
        <a:p>
          <a:pPr marL="0" lvl="0" indent="0" algn="r" defTabSz="2889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500" kern="1200">
              <a:solidFill>
                <a:sysClr val="windowText" lastClr="000000"/>
              </a:solidFill>
            </a:rPr>
            <a:t>Ensaio com Partículas</a:t>
          </a:r>
        </a:p>
      </dsp:txBody>
      <dsp:txXfrm rot="10800000">
        <a:off x="427410" y="1671"/>
        <a:ext cx="16336594" cy="1709653"/>
      </dsp:txXfrm>
    </dsp:sp>
    <dsp:sp modelId="{FB4AE92D-7D5A-4240-82C9-8F92276BD009}">
      <dsp:nvSpPr>
        <dsp:cNvPr id="0" name=""/>
        <dsp:cNvSpPr/>
      </dsp:nvSpPr>
      <dsp:spPr>
        <a:xfrm>
          <a:off x="1291250" y="1671"/>
          <a:ext cx="1709653" cy="1709653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8000" b="-3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500058"/>
          <a:ext cx="980848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90424" y="3682"/>
          <a:ext cx="8765880" cy="762055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9516" tIns="0" rIns="259516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27624" y="40882"/>
        <a:ext cx="8691480" cy="687655"/>
      </dsp:txXfrm>
    </dsp:sp>
    <dsp:sp modelId="{0B60AB7A-F0D7-4D17-9B04-CD8CF107E119}">
      <dsp:nvSpPr>
        <dsp:cNvPr id="0" name=""/>
        <dsp:cNvSpPr/>
      </dsp:nvSpPr>
      <dsp:spPr>
        <a:xfrm>
          <a:off x="0" y="1704393"/>
          <a:ext cx="980848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90424" y="1050858"/>
          <a:ext cx="7616591" cy="919215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9516" tIns="0" rIns="259516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𝑸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,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𝟎𝟎𝟐𝟗</m:t>
                </m:r>
                <m:d>
                  <m:d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dPr>
                  <m:e>
                    <m:rad>
                      <m:radPr>
                        <m:degHide m:val="on"/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𝒉</m:t>
                        </m:r>
                      </m:e>
                    </m:rad>
                  </m:e>
                </m:d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,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𝟎𝟎𝟐𝟔</m:t>
                </m:r>
              </m:oMath>
            </m:oMathPara>
          </a14:m>
          <a:endParaRPr lang="pt-BR" sz="2400" b="1" kern="1200"/>
        </a:p>
      </dsp:txBody>
      <dsp:txXfrm>
        <a:off x="535296" y="1095730"/>
        <a:ext cx="7526847" cy="829471"/>
      </dsp:txXfrm>
    </dsp:sp>
    <dsp:sp modelId="{E6E01E1B-8498-4D9C-BA4E-F2D583F32269}">
      <dsp:nvSpPr>
        <dsp:cNvPr id="0" name=""/>
        <dsp:cNvSpPr/>
      </dsp:nvSpPr>
      <dsp:spPr>
        <a:xfrm>
          <a:off x="0" y="3344099"/>
          <a:ext cx="980848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89945" y="2255193"/>
          <a:ext cx="8181761" cy="1354585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9516" tIns="0" rIns="259516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𝑸</m:t>
                    </m:r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𝑨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𝒆𝒏𝒕𝒓𝒂𝒅𝒂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𝒅𝒆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𝒂𝒓</m:t>
                        </m:r>
                      </m:sub>
                    </m:sSub>
                  </m:den>
                </m:f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≡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𝟐</m:t>
                    </m:r>
                  </m:sub>
                </m:sSub>
              </m:oMath>
            </m:oMathPara>
          </a14:m>
          <a:endParaRPr lang="pt-BR" sz="2400" kern="1200"/>
        </a:p>
      </dsp:txBody>
      <dsp:txXfrm>
        <a:off x="556070" y="2321318"/>
        <a:ext cx="8049511" cy="1222335"/>
      </dsp:txXfrm>
    </dsp:sp>
  </dsp:spTree>
</dsp:drawing>
</file>

<file path=xl/diagrams/drawing2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69588"/>
          <a:ext cx="9808483" cy="378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62422" y="0"/>
          <a:ext cx="7636315" cy="822381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9516" tIns="0" rIns="259516" bIns="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 xmlns:m="http://schemas.openxmlformats.org/officeDocument/2006/math">
              <m:sSub>
                <m:sSub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sSubPr>
                <m:e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𝑷</m:t>
                  </m:r>
                </m:e>
                <m: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𝒍𝒆𝒊𝒕𝒐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𝒄𝒐𝒎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𝒑𝒂𝒓𝒕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í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𝒄𝒖𝒍𝒂𝒔</m:t>
                  </m:r>
                </m:sub>
              </m:sSub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=</m:t>
              </m:r>
              <m:d>
                <m:d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dPr>
                <m:e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𝝆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𝒈𝒖𝒂</m:t>
                      </m:r>
                    </m:sub>
                  </m:s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−</m:t>
                  </m:r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𝝆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𝒂𝒓</m:t>
                      </m:r>
                    </m:sub>
                  </m:sSub>
                </m:e>
              </m:d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.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𝒈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.∆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m:t>𝑯</m:t>
              </m:r>
            </m:oMath>
          </a14:m>
          <a:r>
            <a:rPr lang="pt-BR" sz="2400" b="1" kern="1200"/>
            <a:t> </a:t>
          </a:r>
        </a:p>
      </dsp:txBody>
      <dsp:txXfrm>
        <a:off x="602567" y="40145"/>
        <a:ext cx="7556025" cy="742091"/>
      </dsp:txXfrm>
    </dsp:sp>
    <dsp:sp modelId="{F5F948EA-7F46-44CF-9781-2DF65E2FE9A2}">
      <dsp:nvSpPr>
        <dsp:cNvPr id="0" name=""/>
        <dsp:cNvSpPr/>
      </dsp:nvSpPr>
      <dsp:spPr>
        <a:xfrm>
          <a:off x="0" y="2118937"/>
          <a:ext cx="9808483" cy="378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-150415"/>
              <a:satOff val="9176"/>
              <a:lumOff val="26649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977B3F83-9C0C-46E7-949E-5BE4D0D559A8}">
      <dsp:nvSpPr>
        <dsp:cNvPr id="0" name=""/>
        <dsp:cNvSpPr/>
      </dsp:nvSpPr>
      <dsp:spPr>
        <a:xfrm>
          <a:off x="364475" y="1210834"/>
          <a:ext cx="8197675" cy="1207356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-150415"/>
                <a:satOff val="9176"/>
                <a:lumOff val="26649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-150415"/>
                <a:satOff val="9176"/>
                <a:lumOff val="26649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-150415"/>
                <a:satOff val="9176"/>
                <a:lumOff val="26649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59516" tIns="0" rIns="259516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𝒓𝒆𝒂𝒍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𝒍𝒆𝒊𝒕𝒐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𝒄𝒐𝒎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í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𝒄𝒖𝒍𝒂𝒔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 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𝒃𝒓𝒂𝒏𝒄𝒐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𝒋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𝒎𝒊𝒏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kern="1200">
                        <a:latin typeface="Cambria Math" panose="02040503050406030204" pitchFamily="18" charset="0"/>
                      </a:rPr>
                      <m:t> </m:t>
                    </m:r>
                  </m:sub>
                </m:sSub>
              </m:oMath>
            </m:oMathPara>
          </a14:m>
          <a:endParaRPr lang="pt-BR" sz="2400" b="1" kern="1200"/>
        </a:p>
      </dsp:txBody>
      <dsp:txXfrm>
        <a:off x="423413" y="1269772"/>
        <a:ext cx="8079799" cy="1089480"/>
      </dsp:txXfrm>
    </dsp:sp>
  </dsp:spTree>
</dsp:drawing>
</file>

<file path=xl/diagrams/drawing2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8CEE33-BDBD-4BCC-8991-693780FDCA0A}">
      <dsp:nvSpPr>
        <dsp:cNvPr id="0" name=""/>
        <dsp:cNvSpPr/>
      </dsp:nvSpPr>
      <dsp:spPr>
        <a:xfrm>
          <a:off x="0" y="1023399"/>
          <a:ext cx="10064750" cy="932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5FC3EC9-15A1-4BE9-8D33-603367E0D5E1}">
      <dsp:nvSpPr>
        <dsp:cNvPr id="0" name=""/>
        <dsp:cNvSpPr/>
      </dsp:nvSpPr>
      <dsp:spPr>
        <a:xfrm>
          <a:off x="152328" y="46897"/>
          <a:ext cx="9599767" cy="1549910"/>
        </a:xfrm>
        <a:prstGeom prst="round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66297" tIns="0" rIns="266297" bIns="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left"/>
              </m:oMathParaPr>
              <m:oMath xmlns:m="http://schemas.openxmlformats.org/officeDocument/2006/math">
                <m:sSub>
                  <m:sSub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𝒋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𝒎𝒊𝒏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0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p>
                  <m:sSup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pPr>
                  <m:e>
                    <m:d>
                      <m:d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𝟎𝟒𝟗𝟒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f>
                          <m:f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𝒈</m:t>
                            </m:r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d>
                              <m:d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𝒓𝒆𝒂𝒍</m:t>
                                    </m:r>
                                  </m:sub>
                                </m:s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𝑫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𝒔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den>
                        </m:f>
                      </m:e>
                    </m:d>
                  </m:e>
                  <m:sup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/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𝟐</m:t>
                    </m:r>
                  </m:sup>
                </m:sSup>
                <m:r>
                  <a:rPr lang="pt-BR" sz="20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+</m:t>
                </m:r>
                <m:d>
                  <m:d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dPr>
                  <m:e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𝟖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𝟔𝟏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𝒙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sSup>
                      <m:sSup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e>
                      <m:sup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𝟒</m:t>
                        </m:r>
                      </m:sup>
                    </m:sSup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f>
                      <m:f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𝒈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d>
                          <m:d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𝒓𝒆𝒂𝒍</m:t>
                                </m:r>
                              </m:sub>
                            </m:s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e>
                        </m:d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sSub>
                          <m:sSub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𝒔</m:t>
                            </m:r>
                          </m:sub>
                        </m:sSub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²</m:t>
                        </m:r>
                      </m:num>
                      <m:den>
                        <m:sSub>
                          <m:sSub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𝝁</m:t>
                            </m:r>
                          </m:e>
                          <m: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𝒂𝒓</m:t>
                            </m:r>
                          </m:sub>
                        </m:sSub>
                      </m:den>
                    </m:f>
                  </m:e>
                </m:d>
              </m:oMath>
            </m:oMathPara>
          </a14:m>
          <a:endParaRPr lang="pt-BR" sz="2000" kern="1200"/>
        </a:p>
      </dsp:txBody>
      <dsp:txXfrm>
        <a:off x="227988" y="122557"/>
        <a:ext cx="9448447" cy="1398590"/>
      </dsp:txXfrm>
    </dsp:sp>
  </dsp:spTree>
</dsp:drawing>
</file>

<file path=xl/diagrams/drawing2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010A569-45D8-49C7-A366-0151D1DAB8E5}">
      <dsp:nvSpPr>
        <dsp:cNvPr id="0" name=""/>
        <dsp:cNvSpPr/>
      </dsp:nvSpPr>
      <dsp:spPr>
        <a:xfrm>
          <a:off x="1118393" y="718343"/>
          <a:ext cx="1580356" cy="1580356"/>
        </a:xfrm>
        <a:prstGeom prst="gear9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9210" tIns="29210" rIns="29210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Dados iniciais</a:t>
          </a:r>
        </a:p>
      </dsp:txBody>
      <dsp:txXfrm>
        <a:off x="1436115" y="1088534"/>
        <a:ext cx="944912" cy="812335"/>
      </dsp:txXfrm>
    </dsp:sp>
    <dsp:sp modelId="{EE9019FD-6F0A-43DB-B07B-51F6E5722D64}">
      <dsp:nvSpPr>
        <dsp:cNvPr id="0" name=""/>
        <dsp:cNvSpPr/>
      </dsp:nvSpPr>
      <dsp:spPr>
        <a:xfrm>
          <a:off x="1159793" y="466271"/>
          <a:ext cx="1943838" cy="1943838"/>
        </a:xfrm>
        <a:prstGeom prst="circularArrow">
          <a:avLst>
            <a:gd name="adj1" fmla="val 4878"/>
            <a:gd name="adj2" fmla="val 312630"/>
            <a:gd name="adj3" fmla="val 3020960"/>
            <a:gd name="adj4" fmla="val 15395701"/>
            <a:gd name="adj5" fmla="val 5691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4C44C-6DB1-430D-A423-35FFFFE12804}">
      <dsp:nvSpPr>
        <dsp:cNvPr id="0" name=""/>
        <dsp:cNvSpPr/>
      </dsp:nvSpPr>
      <dsp:spPr>
        <a:xfrm>
          <a:off x="1865291" y="1096447"/>
          <a:ext cx="3177249" cy="852098"/>
        </a:xfrm>
        <a:prstGeom prst="roundRect">
          <a:avLst/>
        </a:prstGeom>
        <a:solidFill>
          <a:schemeClr val="tx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72518" tIns="106680" rIns="106680" bIns="106680" numCol="1" spcCol="1270" anchor="ctr" anchorCtr="0">
          <a:noAutofit/>
        </a:bodyPr>
        <a:lstStyle/>
        <a:p>
          <a:pPr marL="0" lvl="0" indent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800" kern="1200"/>
            <a:t>Umidade Final</a:t>
          </a:r>
        </a:p>
      </dsp:txBody>
      <dsp:txXfrm>
        <a:off x="1906887" y="1138043"/>
        <a:ext cx="3094057" cy="768906"/>
      </dsp:txXfrm>
    </dsp:sp>
    <dsp:sp modelId="{E93CBAF1-66BD-4DCF-B6A6-318980A29C34}">
      <dsp:nvSpPr>
        <dsp:cNvPr id="0" name=""/>
        <dsp:cNvSpPr/>
      </dsp:nvSpPr>
      <dsp:spPr>
        <a:xfrm>
          <a:off x="984244" y="261253"/>
          <a:ext cx="1473052" cy="1473272"/>
        </a:xfrm>
        <a:prstGeom prst="ellipse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3605C5C-BA1D-4C00-8CB6-5C72C1943A15}">
      <dsp:nvSpPr>
        <dsp:cNvPr id="0" name=""/>
        <dsp:cNvSpPr/>
      </dsp:nvSpPr>
      <dsp:spPr>
        <a:xfrm>
          <a:off x="2158889" y="895182"/>
          <a:ext cx="4235671" cy="498314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236B7AE-2089-4DC7-9526-3B6C1AFA1C32}">
      <dsp:nvSpPr>
        <dsp:cNvPr id="0" name=""/>
        <dsp:cNvSpPr/>
      </dsp:nvSpPr>
      <dsp:spPr>
        <a:xfrm>
          <a:off x="2158889" y="1082328"/>
          <a:ext cx="311167" cy="311167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CEFA5CA-CEDF-4355-870F-6941E85DC969}">
      <dsp:nvSpPr>
        <dsp:cNvPr id="0" name=""/>
        <dsp:cNvSpPr/>
      </dsp:nvSpPr>
      <dsp:spPr>
        <a:xfrm>
          <a:off x="2158889" y="0"/>
          <a:ext cx="4235671" cy="8951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9055" tIns="39370" rIns="59055" bIns="39370" numCol="1" spcCol="1270" anchor="ctr" anchorCtr="0">
          <a:noAutofit/>
        </a:bodyPr>
        <a:lstStyle/>
        <a:p>
          <a:pPr marL="0" lvl="0" indent="0" algn="l" defTabSz="1377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100" kern="1200"/>
            <a:t>Velocidade de Jorro Mínimo pela equação </a:t>
          </a:r>
        </a:p>
      </dsp:txBody>
      <dsp:txXfrm>
        <a:off x="2158889" y="0"/>
        <a:ext cx="4235671" cy="895182"/>
      </dsp:txXfrm>
    </dsp:sp>
    <dsp:sp modelId="{8D160F47-761C-4308-A6DE-D41F005D458A}">
      <dsp:nvSpPr>
        <dsp:cNvPr id="0" name=""/>
        <dsp:cNvSpPr/>
      </dsp:nvSpPr>
      <dsp:spPr>
        <a:xfrm>
          <a:off x="2158889" y="1807651"/>
          <a:ext cx="311160" cy="311160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DD41454-7E79-4274-83E6-01C20CFF6FCC}">
      <dsp:nvSpPr>
        <dsp:cNvPr id="0" name=""/>
        <dsp:cNvSpPr/>
      </dsp:nvSpPr>
      <dsp:spPr>
        <a:xfrm>
          <a:off x="2455386" y="1600573"/>
          <a:ext cx="3939174" cy="7253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4912" tIns="184912" rIns="184912" bIns="184912" numCol="1" spcCol="1270" anchor="ctr" anchorCtr="0">
          <a:noAutofit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600" kern="1200"/>
            <a:t>U</a:t>
          </a:r>
          <a:r>
            <a:rPr lang="pt-BR" sz="2600" kern="1200" baseline="-25000"/>
            <a:t>j.min.</a:t>
          </a:r>
          <a:r>
            <a:rPr lang="pt-BR" sz="2600" kern="1200"/>
            <a:t> : 20,87 m/s</a:t>
          </a:r>
        </a:p>
      </dsp:txBody>
      <dsp:txXfrm>
        <a:off x="2455386" y="1600573"/>
        <a:ext cx="3939174" cy="725314"/>
      </dsp:txXfrm>
    </dsp:sp>
    <dsp:sp modelId="{FB56BF4F-3E04-4A77-8758-49D7B61C8E5F}">
      <dsp:nvSpPr>
        <dsp:cNvPr id="0" name=""/>
        <dsp:cNvSpPr/>
      </dsp:nvSpPr>
      <dsp:spPr>
        <a:xfrm>
          <a:off x="2158889" y="2532965"/>
          <a:ext cx="311160" cy="311160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rgbClr val="FF0000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5C6DA3E-3CDE-4447-8B53-BBD59A94E563}">
      <dsp:nvSpPr>
        <dsp:cNvPr id="0" name=""/>
        <dsp:cNvSpPr/>
      </dsp:nvSpPr>
      <dsp:spPr>
        <a:xfrm>
          <a:off x="2455386" y="2325888"/>
          <a:ext cx="3939174" cy="7253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4912" tIns="184912" rIns="184912" bIns="184912" numCol="1" spcCol="1270" anchor="ctr" anchorCtr="0">
          <a:noAutofit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600" kern="1200"/>
            <a:t>ΔP</a:t>
          </a:r>
          <a:r>
            <a:rPr lang="pt-BR" sz="2600" kern="1200" baseline="-25000"/>
            <a:t>max.</a:t>
          </a:r>
          <a:r>
            <a:rPr lang="pt-BR" sz="2600" kern="1200"/>
            <a:t> : 2398,50 Pa </a:t>
          </a:r>
        </a:p>
      </dsp:txBody>
      <dsp:txXfrm>
        <a:off x="2455386" y="2325888"/>
        <a:ext cx="3939174" cy="725314"/>
      </dsp:txXfrm>
    </dsp:sp>
    <dsp:sp modelId="{438A884F-28EA-4095-8083-BEAE5BE46FFE}">
      <dsp:nvSpPr>
        <dsp:cNvPr id="0" name=""/>
        <dsp:cNvSpPr/>
      </dsp:nvSpPr>
      <dsp:spPr>
        <a:xfrm>
          <a:off x="2158889" y="3258280"/>
          <a:ext cx="311160" cy="311160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-4420827"/>
              <a:satOff val="31515"/>
              <a:lumOff val="470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609F895-C02A-4C82-B3D9-4D8C61D647F9}">
      <dsp:nvSpPr>
        <dsp:cNvPr id="0" name=""/>
        <dsp:cNvSpPr/>
      </dsp:nvSpPr>
      <dsp:spPr>
        <a:xfrm>
          <a:off x="2455386" y="3051203"/>
          <a:ext cx="3939174" cy="7253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4912" tIns="184912" rIns="184912" bIns="184912" numCol="1" spcCol="1270" anchor="ctr" anchorCtr="0">
          <a:noAutofit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600" kern="1200"/>
            <a:t>ΔP</a:t>
          </a:r>
          <a:r>
            <a:rPr lang="pt-BR" sz="2600" kern="1200" baseline="-25000"/>
            <a:t>j estável.</a:t>
          </a:r>
          <a:r>
            <a:rPr lang="pt-BR" sz="2600" kern="1200"/>
            <a:t>: 1822,86 Pa </a:t>
          </a:r>
        </a:p>
      </dsp:txBody>
      <dsp:txXfrm>
        <a:off x="2455386" y="3051203"/>
        <a:ext cx="3939174" cy="725314"/>
      </dsp:txXfrm>
    </dsp:sp>
    <dsp:sp modelId="{4F949BE2-E95B-44D3-AF02-07507CAB93FE}">
      <dsp:nvSpPr>
        <dsp:cNvPr id="0" name=""/>
        <dsp:cNvSpPr/>
      </dsp:nvSpPr>
      <dsp:spPr>
        <a:xfrm>
          <a:off x="2158889" y="3983595"/>
          <a:ext cx="311160" cy="311160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4">
              <a:hueOff val="-6631240"/>
              <a:satOff val="47273"/>
              <a:lumOff val="7057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4B952FA-0584-4B29-AFC8-46688216521E}">
      <dsp:nvSpPr>
        <dsp:cNvPr id="0" name=""/>
        <dsp:cNvSpPr/>
      </dsp:nvSpPr>
      <dsp:spPr>
        <a:xfrm>
          <a:off x="2455386" y="3776518"/>
          <a:ext cx="3939174" cy="725314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84912" tIns="184912" rIns="184912" bIns="184912" numCol="1" spcCol="1270" anchor="ctr" anchorCtr="0">
          <a:noAutofit/>
        </a:bodyPr>
        <a:lstStyle/>
        <a:p>
          <a:pPr marL="0" lvl="0" indent="0" algn="l" defTabSz="1155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600" kern="1200"/>
            <a:t>ΔP</a:t>
          </a:r>
          <a:r>
            <a:rPr lang="pt-BR" sz="2600" kern="1200" baseline="-25000"/>
            <a:t>j min.</a:t>
          </a:r>
          <a:r>
            <a:rPr lang="pt-BR" sz="2600" kern="1200"/>
            <a:t> : 1598,99 Pa </a:t>
          </a:r>
        </a:p>
      </dsp:txBody>
      <dsp:txXfrm>
        <a:off x="2455386" y="3776518"/>
        <a:ext cx="3939174" cy="725314"/>
      </dsp:txXfrm>
    </dsp:sp>
  </dsp:spTree>
</dsp:drawing>
</file>

<file path=xl/diagrams/drawing3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D9C241C-1CAD-4679-BE0D-830DD590898E}">
      <dsp:nvSpPr>
        <dsp:cNvPr id="0" name=""/>
        <dsp:cNvSpPr/>
      </dsp:nvSpPr>
      <dsp:spPr>
        <a:xfrm>
          <a:off x="0" y="0"/>
          <a:ext cx="8096251" cy="0"/>
        </a:xfrm>
        <a:prstGeom prst="line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42D5FB0-6E7E-4947-9C57-0021A3739DD2}">
      <dsp:nvSpPr>
        <dsp:cNvPr id="0" name=""/>
        <dsp:cNvSpPr/>
      </dsp:nvSpPr>
      <dsp:spPr>
        <a:xfrm>
          <a:off x="0" y="0"/>
          <a:ext cx="1619250" cy="215265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0" tIns="76200" rIns="76200" bIns="76200" numCol="1" spcCol="1270" anchor="t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b="1" kern="1200"/>
            <a:t>Parâmetros </a:t>
          </a:r>
        </a:p>
      </dsp:txBody>
      <dsp:txXfrm>
        <a:off x="0" y="0"/>
        <a:ext cx="1619250" cy="2152650"/>
      </dsp:txXfrm>
    </dsp:sp>
    <dsp:sp modelId="{3FE6244D-C90A-45CA-8E6C-1D34CE49096B}">
      <dsp:nvSpPr>
        <dsp:cNvPr id="0" name=""/>
        <dsp:cNvSpPr/>
      </dsp:nvSpPr>
      <dsp:spPr>
        <a:xfrm>
          <a:off x="1740693" y="50032"/>
          <a:ext cx="6355557" cy="100064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48590" tIns="148590" rIns="148590" bIns="148590" numCol="1" spcCol="1270" anchor="t" anchorCtr="0">
          <a:noAutofit/>
        </a:bodyPr>
        <a:lstStyle/>
        <a:p>
          <a:pPr marL="0" lvl="0" indent="0" algn="l" defTabSz="1733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900" kern="1200"/>
            <a:t>X</a:t>
          </a:r>
          <a:r>
            <a:rPr lang="pt-BR" sz="3900" kern="1200" baseline="-25000"/>
            <a:t>e</a:t>
          </a:r>
          <a:r>
            <a:rPr lang="pt-BR" sz="3900" kern="1200"/>
            <a:t> = </a:t>
          </a:r>
          <a:r>
            <a:rPr lang="pt-BR" sz="3900" b="0" i="0" u="none" kern="1200"/>
            <a:t>0,1357 (g</a:t>
          </a:r>
          <a:r>
            <a:rPr lang="pt-BR" sz="3900" b="0" i="0" u="none" kern="1200" baseline="-25000"/>
            <a:t>H2O</a:t>
          </a:r>
          <a:r>
            <a:rPr lang="pt-BR" sz="3900" b="0" i="0" u="none" kern="1200"/>
            <a:t>/</a:t>
          </a:r>
          <a:r>
            <a:rPr lang="pt-BR" sz="3900" b="0" i="0" u="none" kern="1200" baseline="-25000"/>
            <a:t>gsólido seco</a:t>
          </a:r>
          <a:r>
            <a:rPr lang="pt-BR" sz="3900" b="0" i="0" u="none" kern="1200"/>
            <a:t>)</a:t>
          </a:r>
          <a:r>
            <a:rPr lang="pt-BR" sz="3900" kern="1200"/>
            <a:t> </a:t>
          </a:r>
        </a:p>
      </dsp:txBody>
      <dsp:txXfrm>
        <a:off x="1740693" y="50032"/>
        <a:ext cx="6355557" cy="1000645"/>
      </dsp:txXfrm>
    </dsp:sp>
    <dsp:sp modelId="{61DDEEEB-8754-41DE-80F3-E1182E7A09FE}">
      <dsp:nvSpPr>
        <dsp:cNvPr id="0" name=""/>
        <dsp:cNvSpPr/>
      </dsp:nvSpPr>
      <dsp:spPr>
        <a:xfrm>
          <a:off x="1619250" y="1050678"/>
          <a:ext cx="6477000" cy="0"/>
        </a:xfrm>
        <a:prstGeom prst="line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A497C92-A513-4B23-AB71-DDB7BB25C069}">
      <dsp:nvSpPr>
        <dsp:cNvPr id="0" name=""/>
        <dsp:cNvSpPr/>
      </dsp:nvSpPr>
      <dsp:spPr>
        <a:xfrm>
          <a:off x="1740693" y="1100710"/>
          <a:ext cx="6355557" cy="1000645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48590" tIns="148590" rIns="148590" bIns="148590" numCol="1" spcCol="1270" anchor="t" anchorCtr="0">
          <a:noAutofit/>
        </a:bodyPr>
        <a:lstStyle/>
        <a:p>
          <a:pPr marL="0" lvl="0" indent="0" algn="l" defTabSz="1733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3900" kern="1200"/>
            <a:t>X</a:t>
          </a:r>
          <a:r>
            <a:rPr lang="pt-BR" sz="3900" kern="1200" baseline="-25000"/>
            <a:t>0</a:t>
          </a:r>
          <a:r>
            <a:rPr lang="pt-BR" sz="3900" kern="1200"/>
            <a:t>= </a:t>
          </a:r>
          <a:r>
            <a:rPr lang="pt-BR" sz="3900" b="0" i="0" u="none" kern="1200"/>
            <a:t>0,7709 (g</a:t>
          </a:r>
          <a:r>
            <a:rPr lang="pt-BR" sz="3900" b="0" i="0" u="none" kern="1200" baseline="-25000"/>
            <a:t>H2O</a:t>
          </a:r>
          <a:r>
            <a:rPr lang="pt-BR" sz="3900" b="0" i="0" u="none" kern="1200"/>
            <a:t>/</a:t>
          </a:r>
          <a:r>
            <a:rPr lang="pt-BR" sz="3900" b="0" i="0" u="none" kern="1200" baseline="-25000"/>
            <a:t>gsólido seco</a:t>
          </a:r>
          <a:r>
            <a:rPr lang="pt-BR" sz="3900" b="0" i="0" u="none" kern="1200"/>
            <a:t>)</a:t>
          </a:r>
          <a:r>
            <a:rPr lang="pt-BR" sz="3900" kern="1200"/>
            <a:t>  </a:t>
          </a:r>
        </a:p>
      </dsp:txBody>
      <dsp:txXfrm>
        <a:off x="1740693" y="1100710"/>
        <a:ext cx="6355557" cy="1000645"/>
      </dsp:txXfrm>
    </dsp:sp>
    <dsp:sp modelId="{A9149653-3E7A-4A02-A6E2-1AC4EC604CB7}">
      <dsp:nvSpPr>
        <dsp:cNvPr id="0" name=""/>
        <dsp:cNvSpPr/>
      </dsp:nvSpPr>
      <dsp:spPr>
        <a:xfrm>
          <a:off x="1619250" y="2101356"/>
          <a:ext cx="6477000" cy="0"/>
        </a:xfrm>
        <a:prstGeom prst="line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B7E5043-3BBF-4F62-8E69-4B6D8932AE87}">
      <dsp:nvSpPr>
        <dsp:cNvPr id="0" name=""/>
        <dsp:cNvSpPr/>
      </dsp:nvSpPr>
      <dsp:spPr>
        <a:xfrm>
          <a:off x="0" y="0"/>
          <a:ext cx="5318125" cy="2743200"/>
        </a:xfrm>
        <a:prstGeom prst="trapezoid">
          <a:avLst>
            <a:gd name="adj" fmla="val 96933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0320" tIns="20320" rIns="20320" bIns="2032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600" b="1" kern="1200"/>
            <a:t>Raio 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600" b="1" kern="1200"/>
            <a:t>das 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600" b="1" kern="1200"/>
            <a:t>Partículas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600" kern="1200"/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600" kern="1200"/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kern="1200"/>
            <a:t>0,0028 m</a:t>
          </a:r>
        </a:p>
      </dsp:txBody>
      <dsp:txXfrm>
        <a:off x="0" y="0"/>
        <a:ext cx="5318125" cy="2743200"/>
      </dsp:txXfrm>
    </dsp:sp>
  </dsp:spTree>
</dsp:drawing>
</file>

<file path=xl/diagrams/drawing3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353ADD1-B866-4E81-9419-F793AF1C0086}">
      <dsp:nvSpPr>
        <dsp:cNvPr id="0" name=""/>
        <dsp:cNvSpPr/>
      </dsp:nvSpPr>
      <dsp:spPr>
        <a:xfrm>
          <a:off x="374394" y="3695"/>
          <a:ext cx="3213769" cy="3780905"/>
        </a:xfrm>
        <a:prstGeom prst="rect">
          <a:avLst/>
        </a:prstGeom>
        <a:solidFill>
          <a:schemeClr val="lt1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703B385-3E3D-4C48-BA5D-7A22A44BC3F2}">
      <dsp:nvSpPr>
        <dsp:cNvPr id="0" name=""/>
        <dsp:cNvSpPr/>
      </dsp:nvSpPr>
      <dsp:spPr>
        <a:xfrm>
          <a:off x="583481" y="153084"/>
          <a:ext cx="2892392" cy="2457588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1A255149-DD80-4C7A-9FB1-91BF01F67A41}">
      <dsp:nvSpPr>
        <dsp:cNvPr id="0" name=""/>
        <dsp:cNvSpPr/>
      </dsp:nvSpPr>
      <dsp:spPr>
        <a:xfrm>
          <a:off x="391716" y="2783385"/>
          <a:ext cx="3275923" cy="916601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400" kern="1200">
              <a:solidFill>
                <a:sysClr val="windowText" lastClr="000000"/>
              </a:solidFill>
            </a:rPr>
            <a:t>Raio maior : 0,1 m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400" kern="1200">
              <a:solidFill>
                <a:sysClr val="windowText" lastClr="000000"/>
              </a:solidFill>
            </a:rPr>
            <a:t>Raio menor : 0,025 m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400" kern="1200">
              <a:solidFill>
                <a:sysClr val="windowText" lastClr="000000"/>
              </a:solidFill>
            </a:rPr>
            <a:t>Geratriz : 0,1803 m</a:t>
          </a:r>
        </a:p>
      </dsp:txBody>
      <dsp:txXfrm>
        <a:off x="391716" y="2783385"/>
        <a:ext cx="3275923" cy="916601"/>
      </dsp:txXfrm>
    </dsp:sp>
    <dsp:sp modelId="{BEED00FB-1CC2-4F65-A353-556F8BE58095}">
      <dsp:nvSpPr>
        <dsp:cNvPr id="0" name=""/>
        <dsp:cNvSpPr/>
      </dsp:nvSpPr>
      <dsp:spPr>
        <a:xfrm>
          <a:off x="583481" y="2429182"/>
          <a:ext cx="2892392" cy="37812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Parâmetros</a:t>
          </a:r>
        </a:p>
      </dsp:txBody>
      <dsp:txXfrm>
        <a:off x="583481" y="2429182"/>
        <a:ext cx="2892392" cy="378120"/>
      </dsp:txXfrm>
    </dsp:sp>
    <dsp:sp modelId="{F02490D4-5B05-4E12-9AF2-9969605B423C}">
      <dsp:nvSpPr>
        <dsp:cNvPr id="0" name=""/>
        <dsp:cNvSpPr/>
      </dsp:nvSpPr>
      <dsp:spPr>
        <a:xfrm>
          <a:off x="4474888" y="1847"/>
          <a:ext cx="3213769" cy="3780905"/>
        </a:xfrm>
        <a:prstGeom prst="rect">
          <a:avLst/>
        </a:prstGeom>
        <a:solidFill>
          <a:schemeClr val="lt1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80C44C-4594-4F50-9455-22295DCF333F}">
      <dsp:nvSpPr>
        <dsp:cNvPr id="0" name=""/>
        <dsp:cNvSpPr/>
      </dsp:nvSpPr>
      <dsp:spPr>
        <a:xfrm>
          <a:off x="4635576" y="153084"/>
          <a:ext cx="2892392" cy="2457588"/>
        </a:xfrm>
        <a:prstGeom prst="rect">
          <a:avLst/>
        </a:prstGeom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13D5528-5303-4C77-96E8-59613F3A2ED6}">
      <dsp:nvSpPr>
        <dsp:cNvPr id="0" name=""/>
        <dsp:cNvSpPr/>
      </dsp:nvSpPr>
      <dsp:spPr>
        <a:xfrm>
          <a:off x="4596876" y="2950101"/>
          <a:ext cx="2892392" cy="642723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600" kern="1200">
              <a:solidFill>
                <a:sysClr val="windowText" lastClr="000000"/>
              </a:solidFill>
            </a:rPr>
            <a:t>Raio: 0,1 m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600" kern="1200">
              <a:solidFill>
                <a:sysClr val="windowText" lastClr="000000"/>
              </a:solidFill>
            </a:rPr>
            <a:t>Altura: 0,5 m</a:t>
          </a:r>
        </a:p>
      </dsp:txBody>
      <dsp:txXfrm>
        <a:off x="4596876" y="2950101"/>
        <a:ext cx="2892392" cy="642723"/>
      </dsp:txXfrm>
    </dsp:sp>
    <dsp:sp modelId="{28578F63-1D2D-44FF-9AE7-7C5902207430}">
      <dsp:nvSpPr>
        <dsp:cNvPr id="0" name=""/>
        <dsp:cNvSpPr/>
      </dsp:nvSpPr>
      <dsp:spPr>
        <a:xfrm>
          <a:off x="4635576" y="2610672"/>
          <a:ext cx="2892392" cy="37812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800" kern="1200"/>
            <a:t>Parâmetros</a:t>
          </a:r>
        </a:p>
      </dsp:txBody>
      <dsp:txXfrm>
        <a:off x="4635576" y="2610672"/>
        <a:ext cx="2892392" cy="378120"/>
      </dsp:txXfrm>
    </dsp:sp>
  </dsp:spTree>
</dsp:drawing>
</file>

<file path=xl/diagrams/drawing3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43E5921-6178-42A1-A2DD-D5F8890ACBA1}">
      <dsp:nvSpPr>
        <dsp:cNvPr id="0" name=""/>
        <dsp:cNvSpPr/>
      </dsp:nvSpPr>
      <dsp:spPr>
        <a:xfrm>
          <a:off x="0" y="22849"/>
          <a:ext cx="7000875" cy="936000"/>
        </a:xfrm>
        <a:prstGeom prst="round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52400" tIns="152400" rIns="152400" bIns="152400" numCol="1" spcCol="1270" anchor="ctr" anchorCtr="0">
          <a:noAutofit/>
        </a:bodyPr>
        <a:lstStyle/>
        <a:p>
          <a:pPr marL="0" lvl="0" indent="0" algn="l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kern="1200">
              <a:solidFill>
                <a:sysClr val="windowText" lastClr="000000"/>
              </a:solidFill>
            </a:rPr>
            <a:t>Geometria do Leito </a:t>
          </a:r>
        </a:p>
      </dsp:txBody>
      <dsp:txXfrm>
        <a:off x="45692" y="68541"/>
        <a:ext cx="6909491" cy="844616"/>
      </dsp:txXfrm>
    </dsp:sp>
  </dsp:spTree>
</dsp:drawing>
</file>

<file path=xl/diagrams/drawing3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520695"/>
          <a:ext cx="982753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91376" y="24320"/>
          <a:ext cx="8782905" cy="762055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020" tIns="0" rIns="260020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28576" y="61520"/>
        <a:ext cx="8708505" cy="687655"/>
      </dsp:txXfrm>
    </dsp:sp>
    <dsp:sp modelId="{0B60AB7A-F0D7-4D17-9B04-CD8CF107E119}">
      <dsp:nvSpPr>
        <dsp:cNvPr id="0" name=""/>
        <dsp:cNvSpPr/>
      </dsp:nvSpPr>
      <dsp:spPr>
        <a:xfrm>
          <a:off x="0" y="1725031"/>
          <a:ext cx="982753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91376" y="1071495"/>
          <a:ext cx="7631384" cy="919215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020" tIns="0" rIns="260020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𝑸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,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𝟎𝟎𝟐𝟗</m:t>
                </m:r>
                <m:d>
                  <m:d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dPr>
                  <m:e>
                    <m:rad>
                      <m:radPr>
                        <m:degHide m:val="on"/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𝒉</m:t>
                        </m:r>
                      </m:e>
                    </m:rad>
                  </m:e>
                </m:d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,</m:t>
                </m:r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𝟎𝟎𝟐𝟔</m:t>
                </m:r>
              </m:oMath>
            </m:oMathPara>
          </a14:m>
          <a:endParaRPr lang="pt-BR" sz="2400" b="1" kern="1200"/>
        </a:p>
      </dsp:txBody>
      <dsp:txXfrm>
        <a:off x="536248" y="1116367"/>
        <a:ext cx="7541640" cy="829471"/>
      </dsp:txXfrm>
    </dsp:sp>
    <dsp:sp modelId="{E6E01E1B-8498-4D9C-BA4E-F2D583F32269}">
      <dsp:nvSpPr>
        <dsp:cNvPr id="0" name=""/>
        <dsp:cNvSpPr/>
      </dsp:nvSpPr>
      <dsp:spPr>
        <a:xfrm>
          <a:off x="0" y="3364736"/>
          <a:ext cx="9827533" cy="4536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90896" y="2275831"/>
          <a:ext cx="8197652" cy="1354585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020" tIns="0" rIns="260020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𝑸</m:t>
                    </m:r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𝑨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𝒆𝒏𝒕𝒓𝒂𝒅𝒂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𝒅𝒆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𝒂𝒓</m:t>
                        </m:r>
                      </m:sub>
                    </m:sSub>
                  </m:den>
                </m:f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≡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𝟐</m:t>
                    </m:r>
                  </m:sub>
                </m:sSub>
              </m:oMath>
            </m:oMathPara>
          </a14:m>
          <a:endParaRPr lang="pt-BR" sz="2400" kern="1200"/>
        </a:p>
      </dsp:txBody>
      <dsp:txXfrm>
        <a:off x="557021" y="2341956"/>
        <a:ext cx="8065402" cy="1222335"/>
      </dsp:txXfrm>
    </dsp:sp>
  </dsp:spTree>
</dsp:drawing>
</file>

<file path=xl/diagrams/drawing3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56888"/>
          <a:ext cx="9827533" cy="378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63515" y="0"/>
          <a:ext cx="7651146" cy="822381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020" tIns="0" rIns="260020" bIns="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 xmlns:m="http://schemas.openxmlformats.org/officeDocument/2006/math">
              <m:sSub>
                <m:sSub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sSubPr>
                <m:e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𝑷</m:t>
                  </m:r>
                </m:e>
                <m: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𝒍𝒆𝒊𝒕𝒐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𝒄𝒐𝒎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𝒑𝒂𝒓𝒕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í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𝒄𝒖𝒍𝒂𝒔</m:t>
                  </m:r>
                </m:sub>
              </m:sSub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=</m:t>
              </m:r>
              <m:d>
                <m:d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dPr>
                <m:e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𝝆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á</m:t>
                      </m:r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𝒈𝒖𝒂</m:t>
                      </m:r>
                    </m:sub>
                  </m:s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−</m:t>
                  </m:r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𝝆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𝒂𝒓</m:t>
                      </m:r>
                    </m:sub>
                  </m:sSub>
                </m:e>
              </m:d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.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𝒈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.∆</m:t>
              </m:r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m:t>𝑯</m:t>
              </m:r>
            </m:oMath>
          </a14:m>
          <a:r>
            <a:rPr lang="pt-BR" sz="2400" b="1" kern="1200"/>
            <a:t> </a:t>
          </a:r>
        </a:p>
      </dsp:txBody>
      <dsp:txXfrm>
        <a:off x="603660" y="40145"/>
        <a:ext cx="7570856" cy="742091"/>
      </dsp:txXfrm>
    </dsp:sp>
    <dsp:sp modelId="{F5F948EA-7F46-44CF-9781-2DF65E2FE9A2}">
      <dsp:nvSpPr>
        <dsp:cNvPr id="0" name=""/>
        <dsp:cNvSpPr/>
      </dsp:nvSpPr>
      <dsp:spPr>
        <a:xfrm>
          <a:off x="0" y="2106237"/>
          <a:ext cx="9827533" cy="378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-150415"/>
              <a:satOff val="9176"/>
              <a:lumOff val="26649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977B3F83-9C0C-46E7-949E-5BE4D0D559A8}">
      <dsp:nvSpPr>
        <dsp:cNvPr id="0" name=""/>
        <dsp:cNvSpPr/>
      </dsp:nvSpPr>
      <dsp:spPr>
        <a:xfrm>
          <a:off x="365183" y="1198134"/>
          <a:ext cx="8213596" cy="1207356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-150415"/>
                <a:satOff val="9176"/>
                <a:lumOff val="26649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-150415"/>
                <a:satOff val="9176"/>
                <a:lumOff val="26649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-150415"/>
                <a:satOff val="9176"/>
                <a:lumOff val="26649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0020" tIns="0" rIns="260020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𝒓𝒆𝒂𝒍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𝒍𝒆𝒊𝒕𝒐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𝒄𝒐𝒎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í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𝒄𝒖𝒍𝒂𝒔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 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𝑷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𝒃𝒓𝒂𝒏𝒄𝒐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𝒋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𝒎𝒊𝒏</m:t>
                        </m:r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sub>
                    </m:sSub>
                    <m:r>
                      <a:rPr lang="pt-BR" sz="2400" b="1" kern="1200">
                        <a:latin typeface="Cambria Math" panose="02040503050406030204" pitchFamily="18" charset="0"/>
                      </a:rPr>
                      <m:t> </m:t>
                    </m:r>
                  </m:sub>
                </m:sSub>
              </m:oMath>
            </m:oMathPara>
          </a14:m>
          <a:endParaRPr lang="pt-BR" sz="2400" b="1" kern="1200"/>
        </a:p>
      </dsp:txBody>
      <dsp:txXfrm>
        <a:off x="424121" y="1257072"/>
        <a:ext cx="8095720" cy="1089480"/>
      </dsp:txXfrm>
    </dsp:sp>
  </dsp:spTree>
</dsp:drawing>
</file>

<file path=xl/diagrams/drawing3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8CEE33-BDBD-4BCC-8991-693780FDCA0A}">
      <dsp:nvSpPr>
        <dsp:cNvPr id="0" name=""/>
        <dsp:cNvSpPr/>
      </dsp:nvSpPr>
      <dsp:spPr>
        <a:xfrm>
          <a:off x="0" y="1061899"/>
          <a:ext cx="10083800" cy="9828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5FC3EC9-15A1-4BE9-8D33-603367E0D5E1}">
      <dsp:nvSpPr>
        <dsp:cNvPr id="0" name=""/>
        <dsp:cNvSpPr/>
      </dsp:nvSpPr>
      <dsp:spPr>
        <a:xfrm>
          <a:off x="152616" y="41022"/>
          <a:ext cx="9617937" cy="1633689"/>
        </a:xfrm>
        <a:prstGeom prst="round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66801" tIns="0" rIns="266801" bIns="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left"/>
              </m:oMathParaPr>
              <m:oMath xmlns:m="http://schemas.openxmlformats.org/officeDocument/2006/math">
                <m:sSub>
                  <m:sSub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𝒖</m:t>
                    </m:r>
                  </m:e>
                  <m:sub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𝒋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𝒎𝒊𝒏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0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p>
                  <m:sSup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pPr>
                  <m:e>
                    <m:d>
                      <m:d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𝟎𝟒𝟗𝟒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f>
                          <m:f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𝒈</m:t>
                            </m:r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.</m:t>
                            </m:r>
                            <m:d>
                              <m:d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𝒓𝒆𝒂𝒍</m:t>
                                    </m:r>
                                  </m:sub>
                                </m:s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𝝆</m:t>
                                    </m:r>
                                  </m:e>
                                  <m:sub>
                                    <m:r>
                                      <a:rPr lang="pt-BR" sz="2000" b="1" i="1" kern="1200">
                                        <a:solidFill>
                                          <a:schemeClr val="tx1"/>
                                        </a:solidFill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𝒂𝒓</m:t>
                                    </m:r>
                                  </m:sub>
                                </m:sSub>
                              </m:e>
                            </m:d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𝑫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𝒔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den>
                        </m:f>
                      </m:e>
                    </m:d>
                  </m:e>
                  <m:sup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/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𝟐</m:t>
                    </m:r>
                  </m:sup>
                </m:sSup>
                <m:r>
                  <a:rPr lang="pt-BR" sz="20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+</m:t>
                </m:r>
                <m:d>
                  <m:dPr>
                    <m:ctrlP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dPr>
                  <m:e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𝟖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,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𝟔𝟏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𝒙</m:t>
                    </m:r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𝟏</m:t>
                    </m:r>
                    <m:sSup>
                      <m:sSup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e>
                      <m:sup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𝟒</m:t>
                        </m:r>
                      </m:sup>
                    </m:sSup>
                    <m:r>
                      <a:rPr lang="pt-BR" sz="20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  <m:f>
                      <m:fPr>
                        <m:ctrlP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𝒈</m:t>
                        </m:r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  <m:d>
                          <m:d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𝒓𝒆𝒂𝒍</m:t>
                                </m:r>
                              </m:sub>
                            </m:s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𝝆</m:t>
                                </m:r>
                              </m:e>
                              <m:sub>
                                <m:r>
                                  <a:rPr lang="pt-BR" sz="2000" b="1" i="1" kern="120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𝒂𝒓</m:t>
                                </m:r>
                              </m:sub>
                            </m:sSub>
                          </m:e>
                        </m:d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sSub>
                          <m:sSub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𝒔</m:t>
                            </m:r>
                          </m:sub>
                        </m:sSub>
                        <m:r>
                          <a:rPr lang="pt-BR" sz="20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²</m:t>
                        </m:r>
                      </m:num>
                      <m:den>
                        <m:sSub>
                          <m:sSubPr>
                            <m:ctrlP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𝝁</m:t>
                            </m:r>
                          </m:e>
                          <m:sub>
                            <m:r>
                              <a:rPr lang="pt-BR" sz="20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𝒂𝒓</m:t>
                            </m:r>
                          </m:sub>
                        </m:sSub>
                      </m:den>
                    </m:f>
                  </m:e>
                </m:d>
              </m:oMath>
            </m:oMathPara>
          </a14:m>
          <a:endParaRPr lang="pt-BR" sz="2000" kern="1200"/>
        </a:p>
      </dsp:txBody>
      <dsp:txXfrm>
        <a:off x="232366" y="120772"/>
        <a:ext cx="9458437" cy="1474189"/>
      </dsp:txXfrm>
    </dsp:sp>
  </dsp:spTree>
</dsp:drawing>
</file>

<file path=xl/diagrams/drawing3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43E5921-6178-42A1-A2DD-D5F8890ACBA1}">
      <dsp:nvSpPr>
        <dsp:cNvPr id="0" name=""/>
        <dsp:cNvSpPr/>
      </dsp:nvSpPr>
      <dsp:spPr>
        <a:xfrm>
          <a:off x="0" y="22849"/>
          <a:ext cx="7413625" cy="936000"/>
        </a:xfrm>
        <a:prstGeom prst="round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52400" tIns="152400" rIns="152400" bIns="152400" numCol="1" spcCol="1270" anchor="ctr" anchorCtr="0">
          <a:noAutofit/>
        </a:bodyPr>
        <a:lstStyle/>
        <a:p>
          <a:pPr marL="0" lvl="0" indent="0" algn="l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kern="1200">
              <a:solidFill>
                <a:sysClr val="windowText" lastClr="000000"/>
              </a:solidFill>
            </a:rPr>
            <a:t>Modelo de Fick-Cilindro infinito </a:t>
          </a:r>
        </a:p>
      </dsp:txBody>
      <dsp:txXfrm>
        <a:off x="45692" y="68541"/>
        <a:ext cx="7322241" cy="844616"/>
      </dsp:txXfrm>
    </dsp:sp>
  </dsp:spTree>
</dsp:drawing>
</file>

<file path=xl/diagrams/drawing3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43E5921-6178-42A1-A2DD-D5F8890ACBA1}">
      <dsp:nvSpPr>
        <dsp:cNvPr id="0" name=""/>
        <dsp:cNvSpPr/>
      </dsp:nvSpPr>
      <dsp:spPr>
        <a:xfrm>
          <a:off x="0" y="12150"/>
          <a:ext cx="8391525" cy="959400"/>
        </a:xfrm>
        <a:prstGeom prst="roundRect">
          <a:avLst/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156210" tIns="156210" rIns="156210" bIns="156210" numCol="1" spcCol="1270" anchor="ctr" anchorCtr="0">
          <a:noAutofit/>
        </a:bodyPr>
        <a:lstStyle/>
        <a:p>
          <a:pPr marL="0" lvl="0" indent="0" algn="ctr" defTabSz="1822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100" kern="1200">
              <a:solidFill>
                <a:sysClr val="windowText" lastClr="000000"/>
              </a:solidFill>
            </a:rPr>
            <a:t>Saída do ciclone</a:t>
          </a:r>
        </a:p>
      </dsp:txBody>
      <dsp:txXfrm>
        <a:off x="46834" y="58984"/>
        <a:ext cx="8297857" cy="865732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55319"/>
          <a:ext cx="8472171" cy="5292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23608" y="76215"/>
          <a:ext cx="5930519" cy="889064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24160" tIns="0" rIns="224160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467009" y="119616"/>
        <a:ext cx="5843717" cy="802262"/>
      </dsp:txXfrm>
    </dsp:sp>
    <dsp:sp modelId="{0B60AB7A-F0D7-4D17-9B04-CD8CF107E119}">
      <dsp:nvSpPr>
        <dsp:cNvPr id="0" name=""/>
        <dsp:cNvSpPr/>
      </dsp:nvSpPr>
      <dsp:spPr>
        <a:xfrm>
          <a:off x="0" y="1940658"/>
          <a:ext cx="8472171" cy="5292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23608" y="1297919"/>
          <a:ext cx="6219513" cy="952699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24160" tIns="0" rIns="224160" bIns="0" numCol="1" spcCol="1270" anchor="ctr" anchorCtr="0">
          <a:noAutofit/>
        </a:bodyPr>
        <a:lstStyle/>
        <a:p>
          <a:pPr marL="0" lvl="0" indent="0" algn="l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𝑼</m:t>
                    </m:r>
                  </m:e>
                  <m:sub>
                    <m: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𝑩𝑺</m:t>
                    </m:r>
                  </m:sub>
                </m:sSub>
                <m:r>
                  <a:rPr lang="pt-BR" sz="21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sSub>
                      <m:sSubPr>
                        <m:ctrlP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𝒂𝒎𝒐𝒔𝒕𝒓𝒂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ú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𝒎𝒊𝒄𝒂</m:t>
                        </m:r>
                      </m:sub>
                    </m:sSub>
                    <m: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𝒂𝒎𝒐𝒔𝒕𝒓𝒂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𝒔𝒆𝒄𝒂</m:t>
                        </m:r>
                      </m:sub>
                    </m:sSub>
                  </m:num>
                  <m:den>
                    <m:sSub>
                      <m:sSubPr>
                        <m:ctrlP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𝒂𝒎𝒐𝒔𝒕𝒓𝒂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𝒔𝒆𝒄𝒂</m:t>
                        </m:r>
                      </m:sub>
                    </m:sSub>
                  </m:den>
                </m:f>
              </m:oMath>
            </m:oMathPara>
          </a14:m>
          <a:endParaRPr lang="pt-BR" sz="2100" b="1" kern="1200"/>
        </a:p>
      </dsp:txBody>
      <dsp:txXfrm>
        <a:off x="470115" y="1344426"/>
        <a:ext cx="6126499" cy="859685"/>
      </dsp:txXfrm>
    </dsp:sp>
    <dsp:sp modelId="{E6E01E1B-8498-4D9C-BA4E-F2D583F32269}">
      <dsp:nvSpPr>
        <dsp:cNvPr id="0" name=""/>
        <dsp:cNvSpPr/>
      </dsp:nvSpPr>
      <dsp:spPr>
        <a:xfrm>
          <a:off x="0" y="3344284"/>
          <a:ext cx="8472171" cy="5292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23608" y="2583258"/>
          <a:ext cx="5930519" cy="1070986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24160" tIns="0" rIns="224160" bIns="0" numCol="1" spcCol="1270" anchor="ctr" anchorCtr="0">
          <a:noAutofit/>
        </a:bodyPr>
        <a:lstStyle/>
        <a:p>
          <a:pPr marL="0" lvl="0" indent="0" algn="l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𝑼</m:t>
                    </m:r>
                  </m:e>
                  <m:sub>
                    <m: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𝑩𝑼</m:t>
                    </m:r>
                  </m:sub>
                </m:sSub>
                <m:r>
                  <a:rPr lang="pt-BR" sz="21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d>
                  <m:dPr>
                    <m:ctrlPr>
                      <a:rPr lang="pt-BR" sz="21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dPr>
                  <m:e>
                    <m:f>
                      <m:fPr>
                        <m:ctrlP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ú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𝒎𝒊𝒄𝒂</m:t>
                            </m:r>
                          </m:sub>
                        </m:sSub>
                        <m:r>
                          <a:rPr lang="pt-BR" sz="21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𝒔𝒆𝒄𝒂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</m:t>
                            </m:r>
                          </m:e>
                          <m:sub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𝒂𝒎𝒐𝒔𝒕𝒓𝒂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 ú</m:t>
                            </m:r>
                            <m:r>
                              <a:rPr lang="pt-BR" sz="2100" b="1" i="1" kern="1200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𝒎𝒊𝒅𝒂</m:t>
                            </m:r>
                          </m:sub>
                        </m:sSub>
                      </m:den>
                    </m:f>
                  </m:e>
                </m:d>
                <m:r>
                  <a:rPr lang="pt-BR" sz="21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.</m:t>
                </m:r>
                <m:r>
                  <a:rPr lang="pt-BR" sz="21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𝟏𝟎𝟎</m:t>
                </m:r>
              </m:oMath>
            </m:oMathPara>
          </a14:m>
          <a:endParaRPr lang="pt-BR" sz="2100" kern="1200"/>
        </a:p>
      </dsp:txBody>
      <dsp:txXfrm>
        <a:off x="475889" y="2635539"/>
        <a:ext cx="5825957" cy="966424"/>
      </dsp:txXfrm>
    </dsp:sp>
  </dsp:spTree>
</dsp:drawing>
</file>

<file path=xl/diagrams/drawing4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EECF3D0-A808-40FC-B58A-B372CB87D907}">
      <dsp:nvSpPr>
        <dsp:cNvPr id="0" name=""/>
        <dsp:cNvSpPr/>
      </dsp:nvSpPr>
      <dsp:spPr>
        <a:xfrm>
          <a:off x="824384" y="1490662"/>
          <a:ext cx="371592" cy="106209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185796" y="0"/>
              </a:lnTo>
              <a:lnTo>
                <a:pt x="185796" y="1062097"/>
              </a:lnTo>
              <a:lnTo>
                <a:pt x="371592" y="1062097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82049" y="1993580"/>
        <a:ext cx="56261" cy="56261"/>
      </dsp:txXfrm>
    </dsp:sp>
    <dsp:sp modelId="{71310E51-E651-49F8-9C31-8AE23025188A}">
      <dsp:nvSpPr>
        <dsp:cNvPr id="0" name=""/>
        <dsp:cNvSpPr/>
      </dsp:nvSpPr>
      <dsp:spPr>
        <a:xfrm>
          <a:off x="824384" y="1490662"/>
          <a:ext cx="371592" cy="35403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185796" y="0"/>
              </a:lnTo>
              <a:lnTo>
                <a:pt x="185796" y="354032"/>
              </a:lnTo>
              <a:lnTo>
                <a:pt x="371592" y="35403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97349" y="1654847"/>
        <a:ext cx="25662" cy="25662"/>
      </dsp:txXfrm>
    </dsp:sp>
    <dsp:sp modelId="{8DFD79D9-F67C-44D0-83E9-0BD9B57876E2}">
      <dsp:nvSpPr>
        <dsp:cNvPr id="0" name=""/>
        <dsp:cNvSpPr/>
      </dsp:nvSpPr>
      <dsp:spPr>
        <a:xfrm>
          <a:off x="824384" y="1136630"/>
          <a:ext cx="371592" cy="354032"/>
        </a:xfrm>
        <a:custGeom>
          <a:avLst/>
          <a:gdLst/>
          <a:ahLst/>
          <a:cxnLst/>
          <a:rect l="0" t="0" r="0" b="0"/>
          <a:pathLst>
            <a:path>
              <a:moveTo>
                <a:pt x="0" y="354032"/>
              </a:moveTo>
              <a:lnTo>
                <a:pt x="185796" y="354032"/>
              </a:lnTo>
              <a:lnTo>
                <a:pt x="185796" y="0"/>
              </a:lnTo>
              <a:lnTo>
                <a:pt x="371592" y="0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97349" y="1300815"/>
        <a:ext cx="25662" cy="25662"/>
      </dsp:txXfrm>
    </dsp:sp>
    <dsp:sp modelId="{27408832-F3D2-4222-8E60-FE0A90902BC0}">
      <dsp:nvSpPr>
        <dsp:cNvPr id="0" name=""/>
        <dsp:cNvSpPr/>
      </dsp:nvSpPr>
      <dsp:spPr>
        <a:xfrm>
          <a:off x="824384" y="428565"/>
          <a:ext cx="371592" cy="1062097"/>
        </a:xfrm>
        <a:custGeom>
          <a:avLst/>
          <a:gdLst/>
          <a:ahLst/>
          <a:cxnLst/>
          <a:rect l="0" t="0" r="0" b="0"/>
          <a:pathLst>
            <a:path>
              <a:moveTo>
                <a:pt x="0" y="1062097"/>
              </a:moveTo>
              <a:lnTo>
                <a:pt x="185796" y="1062097"/>
              </a:lnTo>
              <a:lnTo>
                <a:pt x="185796" y="0"/>
              </a:lnTo>
              <a:lnTo>
                <a:pt x="371592" y="0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82049" y="931483"/>
        <a:ext cx="56261" cy="56261"/>
      </dsp:txXfrm>
    </dsp:sp>
    <dsp:sp modelId="{D022D98E-827C-4F1A-A278-EB06D6157605}">
      <dsp:nvSpPr>
        <dsp:cNvPr id="0" name=""/>
        <dsp:cNvSpPr/>
      </dsp:nvSpPr>
      <dsp:spPr>
        <a:xfrm rot="16200000">
          <a:off x="-949504" y="1207436"/>
          <a:ext cx="2981325" cy="566451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7780" tIns="17780" rIns="17780" bIns="17780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800" kern="1200">
              <a:solidFill>
                <a:sysClr val="windowText" lastClr="000000"/>
              </a:solidFill>
            </a:rPr>
            <a:t>Início da secagem</a:t>
          </a:r>
        </a:p>
      </dsp:txBody>
      <dsp:txXfrm>
        <a:off x="-949504" y="1207436"/>
        <a:ext cx="2981325" cy="566451"/>
      </dsp:txXfrm>
    </dsp:sp>
    <dsp:sp modelId="{4726DDCE-78F6-44B8-B4A2-492A5750166B}">
      <dsp:nvSpPr>
        <dsp:cNvPr id="0" name=""/>
        <dsp:cNvSpPr/>
      </dsp:nvSpPr>
      <dsp:spPr>
        <a:xfrm>
          <a:off x="1195976" y="145339"/>
          <a:ext cx="4657965" cy="566451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4605" tIns="14605" rIns="14605" bIns="14605" numCol="1" spcCol="1270" anchor="ctr" anchorCtr="0">
          <a:noAutofit/>
        </a:bodyPr>
        <a:lstStyle/>
        <a:p>
          <a:pPr marL="0" lvl="0" indent="0" algn="l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>
              <a:solidFill>
                <a:sysClr val="windowText" lastClr="000000"/>
              </a:solidFill>
            </a:rPr>
            <a:t>Tbs:  </a:t>
          </a:r>
          <a:r>
            <a:rPr lang="pt-BR" sz="2300" b="0" i="0" u="none" kern="1200">
              <a:solidFill>
                <a:sysClr val="windowText" lastClr="000000"/>
              </a:solidFill>
            </a:rPr>
            <a:t>20,7 °C</a:t>
          </a:r>
          <a:endParaRPr lang="pt-BR" sz="2300" kern="1200">
            <a:solidFill>
              <a:sysClr val="windowText" lastClr="000000"/>
            </a:solidFill>
          </a:endParaRPr>
        </a:p>
      </dsp:txBody>
      <dsp:txXfrm>
        <a:off x="1195976" y="145339"/>
        <a:ext cx="4657965" cy="566451"/>
      </dsp:txXfrm>
    </dsp:sp>
    <dsp:sp modelId="{4574CBF4-9DC7-4EAE-8278-68BABEC5ABF2}">
      <dsp:nvSpPr>
        <dsp:cNvPr id="0" name=""/>
        <dsp:cNvSpPr/>
      </dsp:nvSpPr>
      <dsp:spPr>
        <a:xfrm>
          <a:off x="1195976" y="853404"/>
          <a:ext cx="4657965" cy="566451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4605" tIns="14605" rIns="14605" bIns="14605" numCol="1" spcCol="1270" anchor="ctr" anchorCtr="0">
          <a:noAutofit/>
        </a:bodyPr>
        <a:lstStyle/>
        <a:p>
          <a:pPr marL="0" lvl="0" indent="0" algn="l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>
              <a:solidFill>
                <a:sysClr val="windowText" lastClr="000000"/>
              </a:solidFill>
            </a:rPr>
            <a:t>Tbu: </a:t>
          </a:r>
          <a:r>
            <a:rPr lang="pt-BR" sz="2300" b="0" i="0" u="none" kern="1200">
              <a:solidFill>
                <a:sysClr val="windowText" lastClr="000000"/>
              </a:solidFill>
            </a:rPr>
            <a:t>14,7 °C</a:t>
          </a:r>
          <a:endParaRPr lang="pt-BR" sz="2300" kern="1200">
            <a:solidFill>
              <a:sysClr val="windowText" lastClr="000000"/>
            </a:solidFill>
          </a:endParaRPr>
        </a:p>
      </dsp:txBody>
      <dsp:txXfrm>
        <a:off x="1195976" y="853404"/>
        <a:ext cx="4657965" cy="566451"/>
      </dsp:txXfrm>
    </dsp:sp>
    <dsp:sp modelId="{A1A8D0C4-4A69-43B8-9927-FC1685D58F73}">
      <dsp:nvSpPr>
        <dsp:cNvPr id="0" name=""/>
        <dsp:cNvSpPr/>
      </dsp:nvSpPr>
      <dsp:spPr>
        <a:xfrm>
          <a:off x="1195976" y="1561468"/>
          <a:ext cx="4657965" cy="566451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4605" tIns="14605" rIns="14605" bIns="14605" numCol="1" spcCol="1270" anchor="ctr" anchorCtr="0">
          <a:noAutofit/>
        </a:bodyPr>
        <a:lstStyle/>
        <a:p>
          <a:pPr marL="0" lvl="0" indent="0" algn="l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>
              <a:solidFill>
                <a:sysClr val="windowText" lastClr="000000"/>
              </a:solidFill>
            </a:rPr>
            <a:t>UR: 52,43</a:t>
          </a:r>
          <a:r>
            <a:rPr lang="pt-BR" sz="2300" b="0" i="0" u="none" kern="1200">
              <a:solidFill>
                <a:sysClr val="windowText" lastClr="000000"/>
              </a:solidFill>
            </a:rPr>
            <a:t>%</a:t>
          </a:r>
          <a:endParaRPr lang="pt-BR" sz="2300" kern="1200">
            <a:solidFill>
              <a:sysClr val="windowText" lastClr="000000"/>
            </a:solidFill>
          </a:endParaRPr>
        </a:p>
      </dsp:txBody>
      <dsp:txXfrm>
        <a:off x="1195976" y="1561468"/>
        <a:ext cx="4657965" cy="566451"/>
      </dsp:txXfrm>
    </dsp:sp>
    <dsp:sp modelId="{D780535A-BF24-4BD2-9387-50B0E9E415F2}">
      <dsp:nvSpPr>
        <dsp:cNvPr id="0" name=""/>
        <dsp:cNvSpPr/>
      </dsp:nvSpPr>
      <dsp:spPr>
        <a:xfrm>
          <a:off x="1195976" y="2269533"/>
          <a:ext cx="4657965" cy="566451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4605" tIns="14605" rIns="14605" bIns="14605" numCol="1" spcCol="1270" anchor="ctr" anchorCtr="0">
          <a:noAutofit/>
        </a:bodyPr>
        <a:lstStyle/>
        <a:p>
          <a:pPr marL="0" lvl="0" indent="0" algn="l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>
              <a:solidFill>
                <a:sysClr val="windowText" lastClr="000000"/>
              </a:solidFill>
            </a:rPr>
            <a:t>UA: </a:t>
          </a:r>
          <a:r>
            <a:rPr lang="pt-BR" sz="2300" b="0" i="0" u="none" kern="1200">
              <a:solidFill>
                <a:sysClr val="windowText" lastClr="000000"/>
              </a:solidFill>
            </a:rPr>
            <a:t>0,007958 g</a:t>
          </a:r>
          <a:r>
            <a:rPr lang="pt-BR" sz="2300" b="0" i="0" u="none" kern="1200" baseline="-25000">
              <a:solidFill>
                <a:sysClr val="windowText" lastClr="000000"/>
              </a:solidFill>
            </a:rPr>
            <a:t>H2O</a:t>
          </a:r>
          <a:r>
            <a:rPr lang="pt-BR" sz="2300" b="0" i="0" u="none" kern="1200">
              <a:solidFill>
                <a:sysClr val="windowText" lastClr="000000"/>
              </a:solidFill>
            </a:rPr>
            <a:t>/ g</a:t>
          </a:r>
          <a:r>
            <a:rPr lang="pt-BR" sz="2300" b="0" i="0" u="none" kern="1200" baseline="-25000">
              <a:solidFill>
                <a:sysClr val="windowText" lastClr="000000"/>
              </a:solidFill>
            </a:rPr>
            <a:t>ar seco</a:t>
          </a:r>
          <a:r>
            <a:rPr lang="pt-BR" sz="2300" kern="1200">
              <a:solidFill>
                <a:sysClr val="windowText" lastClr="000000"/>
              </a:solidFill>
            </a:rPr>
            <a:t> </a:t>
          </a:r>
        </a:p>
      </dsp:txBody>
      <dsp:txXfrm>
        <a:off x="1195976" y="2269533"/>
        <a:ext cx="4657965" cy="566451"/>
      </dsp:txXfrm>
    </dsp:sp>
  </dsp:spTree>
</dsp:drawing>
</file>

<file path=xl/diagrams/drawing4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EECF3D0-A808-40FC-B58A-B372CB87D907}">
      <dsp:nvSpPr>
        <dsp:cNvPr id="0" name=""/>
        <dsp:cNvSpPr/>
      </dsp:nvSpPr>
      <dsp:spPr>
        <a:xfrm>
          <a:off x="814859" y="1490662"/>
          <a:ext cx="371592" cy="70806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185796" y="0"/>
              </a:lnTo>
              <a:lnTo>
                <a:pt x="185796" y="708064"/>
              </a:lnTo>
              <a:lnTo>
                <a:pt x="371592" y="708064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80664" y="1824703"/>
        <a:ext cx="39982" cy="39982"/>
      </dsp:txXfrm>
    </dsp:sp>
    <dsp:sp modelId="{71310E51-E651-49F8-9C31-8AE23025188A}">
      <dsp:nvSpPr>
        <dsp:cNvPr id="0" name=""/>
        <dsp:cNvSpPr/>
      </dsp:nvSpPr>
      <dsp:spPr>
        <a:xfrm>
          <a:off x="814859" y="1444942"/>
          <a:ext cx="371592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371592" y="45720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91365" y="1481372"/>
        <a:ext cx="18579" cy="18579"/>
      </dsp:txXfrm>
    </dsp:sp>
    <dsp:sp modelId="{27408832-F3D2-4222-8E60-FE0A90902BC0}">
      <dsp:nvSpPr>
        <dsp:cNvPr id="0" name=""/>
        <dsp:cNvSpPr/>
      </dsp:nvSpPr>
      <dsp:spPr>
        <a:xfrm>
          <a:off x="814859" y="782597"/>
          <a:ext cx="371592" cy="708064"/>
        </a:xfrm>
        <a:custGeom>
          <a:avLst/>
          <a:gdLst/>
          <a:ahLst/>
          <a:cxnLst/>
          <a:rect l="0" t="0" r="0" b="0"/>
          <a:pathLst>
            <a:path>
              <a:moveTo>
                <a:pt x="0" y="708064"/>
              </a:moveTo>
              <a:lnTo>
                <a:pt x="185796" y="708064"/>
              </a:lnTo>
              <a:lnTo>
                <a:pt x="185796" y="0"/>
              </a:lnTo>
              <a:lnTo>
                <a:pt x="371592" y="0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500" kern="1200"/>
        </a:p>
      </dsp:txBody>
      <dsp:txXfrm>
        <a:off x="980664" y="1116638"/>
        <a:ext cx="39982" cy="39982"/>
      </dsp:txXfrm>
    </dsp:sp>
    <dsp:sp modelId="{D022D98E-827C-4F1A-A278-EB06D6157605}">
      <dsp:nvSpPr>
        <dsp:cNvPr id="0" name=""/>
        <dsp:cNvSpPr/>
      </dsp:nvSpPr>
      <dsp:spPr>
        <a:xfrm rot="16200000">
          <a:off x="-959029" y="1207436"/>
          <a:ext cx="2981325" cy="566451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kern="1200">
              <a:solidFill>
                <a:sysClr val="windowText" lastClr="000000"/>
              </a:solidFill>
            </a:rPr>
            <a:t>Elevação da temperatura</a:t>
          </a:r>
        </a:p>
      </dsp:txBody>
      <dsp:txXfrm>
        <a:off x="-959029" y="1207436"/>
        <a:ext cx="2981325" cy="566451"/>
      </dsp:txXfrm>
    </dsp:sp>
    <dsp:sp modelId="{4726DDCE-78F6-44B8-B4A2-492A5750166B}">
      <dsp:nvSpPr>
        <dsp:cNvPr id="0" name=""/>
        <dsp:cNvSpPr/>
      </dsp:nvSpPr>
      <dsp:spPr>
        <a:xfrm>
          <a:off x="1186451" y="499371"/>
          <a:ext cx="4657965" cy="566451"/>
        </a:xfrm>
        <a:prstGeom prst="rect">
          <a:avLst/>
        </a:prstGeom>
        <a:solidFill>
          <a:srgbClr val="FFC000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kern="1200">
              <a:solidFill>
                <a:sysClr val="windowText" lastClr="000000"/>
              </a:solidFill>
            </a:rPr>
            <a:t>Tbs:  </a:t>
          </a:r>
          <a:r>
            <a:rPr lang="pt-BR" sz="2000" b="0" i="0" u="none" kern="1200">
              <a:solidFill>
                <a:sysClr val="windowText" lastClr="000000"/>
              </a:solidFill>
            </a:rPr>
            <a:t>80 °C</a:t>
          </a:r>
          <a:endParaRPr lang="pt-BR" sz="2000" kern="1200">
            <a:solidFill>
              <a:sysClr val="windowText" lastClr="000000"/>
            </a:solidFill>
          </a:endParaRPr>
        </a:p>
      </dsp:txBody>
      <dsp:txXfrm>
        <a:off x="1186451" y="499371"/>
        <a:ext cx="4657965" cy="566451"/>
      </dsp:txXfrm>
    </dsp:sp>
    <dsp:sp modelId="{A1A8D0C4-4A69-43B8-9927-FC1685D58F73}">
      <dsp:nvSpPr>
        <dsp:cNvPr id="0" name=""/>
        <dsp:cNvSpPr/>
      </dsp:nvSpPr>
      <dsp:spPr>
        <a:xfrm>
          <a:off x="1186451" y="1207436"/>
          <a:ext cx="4657965" cy="566451"/>
        </a:xfrm>
        <a:prstGeom prst="rect">
          <a:avLst/>
        </a:prstGeom>
        <a:solidFill>
          <a:srgbClr val="FFC000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kern="1200">
              <a:solidFill>
                <a:sysClr val="windowText" lastClr="000000"/>
              </a:solidFill>
            </a:rPr>
            <a:t>UR: </a:t>
          </a:r>
          <a:r>
            <a:rPr lang="pt-BR" sz="2000" b="0" i="0" u="none" kern="1200">
              <a:solidFill>
                <a:sysClr val="windowText" lastClr="000000"/>
              </a:solidFill>
            </a:rPr>
            <a:t>2,702 %</a:t>
          </a:r>
          <a:endParaRPr lang="pt-BR" sz="2000" kern="1200">
            <a:solidFill>
              <a:sysClr val="windowText" lastClr="000000"/>
            </a:solidFill>
          </a:endParaRPr>
        </a:p>
      </dsp:txBody>
      <dsp:txXfrm>
        <a:off x="1186451" y="1207436"/>
        <a:ext cx="4657965" cy="566451"/>
      </dsp:txXfrm>
    </dsp:sp>
    <dsp:sp modelId="{D780535A-BF24-4BD2-9387-50B0E9E415F2}">
      <dsp:nvSpPr>
        <dsp:cNvPr id="0" name=""/>
        <dsp:cNvSpPr/>
      </dsp:nvSpPr>
      <dsp:spPr>
        <a:xfrm>
          <a:off x="1186451" y="1915501"/>
          <a:ext cx="4657965" cy="566451"/>
        </a:xfrm>
        <a:prstGeom prst="rect">
          <a:avLst/>
        </a:prstGeom>
        <a:solidFill>
          <a:srgbClr val="FFC000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000" kern="1200">
              <a:solidFill>
                <a:sysClr val="windowText" lastClr="000000"/>
              </a:solidFill>
            </a:rPr>
            <a:t>UA: </a:t>
          </a:r>
          <a:r>
            <a:rPr lang="pt-BR" sz="2000" b="0" i="0" u="none" kern="1200">
              <a:solidFill>
                <a:sysClr val="windowText" lastClr="000000"/>
              </a:solidFill>
            </a:rPr>
            <a:t>0,007958 g</a:t>
          </a:r>
          <a:r>
            <a:rPr lang="pt-BR" sz="2000" b="0" i="0" u="none" kern="1200" baseline="-25000">
              <a:solidFill>
                <a:sysClr val="windowText" lastClr="000000"/>
              </a:solidFill>
            </a:rPr>
            <a:t>H2O</a:t>
          </a:r>
          <a:r>
            <a:rPr lang="pt-BR" sz="2000" b="0" i="0" u="none" kern="1200">
              <a:solidFill>
                <a:sysClr val="windowText" lastClr="000000"/>
              </a:solidFill>
            </a:rPr>
            <a:t>/ g</a:t>
          </a:r>
          <a:r>
            <a:rPr lang="pt-BR" sz="2000" b="0" i="0" u="none" kern="1200" baseline="-25000">
              <a:solidFill>
                <a:sysClr val="windowText" lastClr="000000"/>
              </a:solidFill>
            </a:rPr>
            <a:t>ar seco</a:t>
          </a:r>
          <a:r>
            <a:rPr lang="pt-BR" sz="2000" kern="1200">
              <a:solidFill>
                <a:sysClr val="windowText" lastClr="000000"/>
              </a:solidFill>
            </a:rPr>
            <a:t> </a:t>
          </a:r>
        </a:p>
      </dsp:txBody>
      <dsp:txXfrm>
        <a:off x="1186451" y="1915501"/>
        <a:ext cx="4657965" cy="566451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010A569-45D8-49C7-A366-0151D1DAB8E5}">
      <dsp:nvSpPr>
        <dsp:cNvPr id="0" name=""/>
        <dsp:cNvSpPr/>
      </dsp:nvSpPr>
      <dsp:spPr>
        <a:xfrm>
          <a:off x="1010805" y="741793"/>
          <a:ext cx="1631946" cy="1631946"/>
        </a:xfrm>
        <a:prstGeom prst="gear9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400" kern="1200"/>
            <a:t>Dados iniciais</a:t>
          </a:r>
        </a:p>
      </dsp:txBody>
      <dsp:txXfrm>
        <a:off x="1338899" y="1124069"/>
        <a:ext cx="975758" cy="838854"/>
      </dsp:txXfrm>
    </dsp:sp>
    <dsp:sp modelId="{EE9019FD-6F0A-43DB-B07B-51F6E5722D64}">
      <dsp:nvSpPr>
        <dsp:cNvPr id="0" name=""/>
        <dsp:cNvSpPr/>
      </dsp:nvSpPr>
      <dsp:spPr>
        <a:xfrm>
          <a:off x="1056431" y="479930"/>
          <a:ext cx="2007294" cy="2007294"/>
        </a:xfrm>
        <a:prstGeom prst="circularArrow">
          <a:avLst>
            <a:gd name="adj1" fmla="val 4878"/>
            <a:gd name="adj2" fmla="val 312630"/>
            <a:gd name="adj3" fmla="val 3031566"/>
            <a:gd name="adj4" fmla="val 15379750"/>
            <a:gd name="adj5" fmla="val 5691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443E3BE-FB53-4043-A45F-A52DEBF44F9E}">
      <dsp:nvSpPr>
        <dsp:cNvPr id="0" name=""/>
        <dsp:cNvSpPr/>
      </dsp:nvSpPr>
      <dsp:spPr>
        <a:xfrm>
          <a:off x="836512" y="1115"/>
          <a:ext cx="1995495" cy="1381775"/>
        </a:xfrm>
        <a:prstGeom prst="round2SameRect">
          <a:avLst>
            <a:gd name="adj1" fmla="val 8000"/>
            <a:gd name="adj2" fmla="val 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6830" tIns="110490" rIns="36830" bIns="36830" numCol="1" spcCol="1270" anchor="t" anchorCtr="0">
          <a:noAutofit/>
        </a:bodyPr>
        <a:lstStyle/>
        <a:p>
          <a:pPr marL="285750" lvl="1" indent="-285750" algn="l" defTabSz="12890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900" kern="1200"/>
            <a:t>Solvente: Água</a:t>
          </a:r>
        </a:p>
      </dsp:txBody>
      <dsp:txXfrm>
        <a:off x="868889" y="33492"/>
        <a:ext cx="1930741" cy="1349398"/>
      </dsp:txXfrm>
    </dsp:sp>
    <dsp:sp modelId="{A450B76A-C34C-4109-BB81-31280F37B102}">
      <dsp:nvSpPr>
        <dsp:cNvPr id="0" name=""/>
        <dsp:cNvSpPr/>
      </dsp:nvSpPr>
      <dsp:spPr>
        <a:xfrm>
          <a:off x="841334" y="1382890"/>
          <a:ext cx="1985851" cy="594163"/>
        </a:xfrm>
        <a:prstGeom prst="rect">
          <a:avLst/>
        </a:prstGeom>
        <a:solidFill>
          <a:schemeClr val="accent6">
            <a:shade val="8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0" tIns="0" rIns="1905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500" b="1" kern="1200">
              <a:solidFill>
                <a:schemeClr val="tx1"/>
              </a:solidFill>
            </a:rPr>
            <a:t>Calibração do Picnômetro</a:t>
          </a:r>
        </a:p>
      </dsp:txBody>
      <dsp:txXfrm>
        <a:off x="841334" y="1382890"/>
        <a:ext cx="1398487" cy="594163"/>
      </dsp:txXfrm>
    </dsp:sp>
    <dsp:sp modelId="{CE72CF65-6BFA-479D-9870-EE9B18404AA6}">
      <dsp:nvSpPr>
        <dsp:cNvPr id="0" name=""/>
        <dsp:cNvSpPr/>
      </dsp:nvSpPr>
      <dsp:spPr>
        <a:xfrm>
          <a:off x="2264656" y="1477268"/>
          <a:ext cx="647870" cy="647870"/>
        </a:xfrm>
        <a:prstGeom prst="ellipse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2000" b="-22000"/>
          </a:stretch>
        </a:blipFill>
        <a:ln w="12700" cap="flat" cmpd="sng" algn="ctr">
          <a:solidFill>
            <a:schemeClr val="accent6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443E3BE-FB53-4043-A45F-A52DEBF44F9E}">
      <dsp:nvSpPr>
        <dsp:cNvPr id="0" name=""/>
        <dsp:cNvSpPr/>
      </dsp:nvSpPr>
      <dsp:spPr>
        <a:xfrm>
          <a:off x="783475" y="1280"/>
          <a:ext cx="2097455" cy="1452377"/>
        </a:xfrm>
        <a:prstGeom prst="round2SameRect">
          <a:avLst>
            <a:gd name="adj1" fmla="val 8000"/>
            <a:gd name="adj2" fmla="val 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9370" tIns="118110" rIns="39370" bIns="39370" numCol="1" spcCol="1270" anchor="t" anchorCtr="0">
          <a:noAutofit/>
        </a:bodyPr>
        <a:lstStyle/>
        <a:p>
          <a:pPr marL="285750" lvl="1" indent="-285750" algn="l" defTabSz="1377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3100" kern="1200"/>
            <a:t>Solvente: Hexano</a:t>
          </a:r>
        </a:p>
      </dsp:txBody>
      <dsp:txXfrm>
        <a:off x="817506" y="35311"/>
        <a:ext cx="2029393" cy="1418346"/>
      </dsp:txXfrm>
    </dsp:sp>
    <dsp:sp modelId="{A450B76A-C34C-4109-BB81-31280F37B102}">
      <dsp:nvSpPr>
        <dsp:cNvPr id="0" name=""/>
        <dsp:cNvSpPr/>
      </dsp:nvSpPr>
      <dsp:spPr>
        <a:xfrm>
          <a:off x="788544" y="1453657"/>
          <a:ext cx="2087318" cy="624522"/>
        </a:xfrm>
        <a:prstGeom prst="rect">
          <a:avLst/>
        </a:prstGeom>
        <a:solidFill>
          <a:schemeClr val="accent6">
            <a:shade val="8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0" tIns="0" rIns="1905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500" b="1" kern="1200">
              <a:solidFill>
                <a:schemeClr val="tx1"/>
              </a:solidFill>
            </a:rPr>
            <a:t>Massa Específica Real</a:t>
          </a:r>
        </a:p>
      </dsp:txBody>
      <dsp:txXfrm>
        <a:off x="788544" y="1453657"/>
        <a:ext cx="1469942" cy="624522"/>
      </dsp:txXfrm>
    </dsp:sp>
    <dsp:sp modelId="{CE72CF65-6BFA-479D-9870-EE9B18404AA6}">
      <dsp:nvSpPr>
        <dsp:cNvPr id="0" name=""/>
        <dsp:cNvSpPr/>
      </dsp:nvSpPr>
      <dsp:spPr>
        <a:xfrm>
          <a:off x="2284590" y="1552857"/>
          <a:ext cx="680973" cy="680973"/>
        </a:xfrm>
        <a:prstGeom prst="ellipse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2000" b="-22000"/>
          </a:stretch>
        </a:blipFill>
        <a:ln w="12700" cap="flat" cmpd="sng" algn="ctr">
          <a:solidFill>
            <a:schemeClr val="accent6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554108"/>
          <a:ext cx="9939202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496960" y="2580"/>
          <a:ext cx="6957441" cy="846728"/>
        </a:xfrm>
        <a:prstGeom prst="round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2975" tIns="0" rIns="262975" bIns="0" numCol="1" spcCol="1270" anchor="ctr" anchorCtr="0">
          <a:noAutofit/>
        </a:bodyPr>
        <a:lstStyle/>
        <a:p>
          <a:pPr marL="0" lvl="0" indent="0" algn="ctr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4000" b="1" kern="1200">
              <a:solidFill>
                <a:schemeClr val="tx1"/>
              </a:solidFill>
            </a:rPr>
            <a:t>Equações</a:t>
          </a:r>
          <a:r>
            <a:rPr lang="pt-BR" sz="2300" b="1" kern="1200"/>
            <a:t> </a:t>
          </a:r>
        </a:p>
      </dsp:txBody>
      <dsp:txXfrm>
        <a:off x="538294" y="43914"/>
        <a:ext cx="6874773" cy="764060"/>
      </dsp:txXfrm>
    </dsp:sp>
    <dsp:sp modelId="{0B60AB7A-F0D7-4D17-9B04-CD8CF107E119}">
      <dsp:nvSpPr>
        <dsp:cNvPr id="0" name=""/>
        <dsp:cNvSpPr/>
      </dsp:nvSpPr>
      <dsp:spPr>
        <a:xfrm>
          <a:off x="0" y="1892259"/>
          <a:ext cx="9939202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2740113"/>
              <a:satOff val="-22073"/>
              <a:lumOff val="-343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F0395FC4-9116-45B6-86DE-E476234A3934}">
      <dsp:nvSpPr>
        <dsp:cNvPr id="0" name=""/>
        <dsp:cNvSpPr/>
      </dsp:nvSpPr>
      <dsp:spPr>
        <a:xfrm>
          <a:off x="496960" y="1166108"/>
          <a:ext cx="7296477" cy="1021350"/>
        </a:xfrm>
        <a:prstGeom prst="roundRect">
          <a:avLst/>
        </a:prstGeom>
        <a:gradFill rotWithShape="0">
          <a:gsLst>
            <a:gs pos="0">
              <a:schemeClr val="accent3">
                <a:hueOff val="2740113"/>
                <a:satOff val="-22073"/>
                <a:lumOff val="-343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2740113"/>
                <a:satOff val="-22073"/>
                <a:lumOff val="-343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2740113"/>
                <a:satOff val="-22073"/>
                <a:lumOff val="-343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2975" tIns="0" rIns="262975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𝒓𝒆𝒂𝒍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f>
                  <m:f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fPr>
                  <m:num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𝒔𝒐𝒍𝒗𝒆𝒏𝒕𝒆</m:t>
                        </m:r>
                      </m:sub>
                    </m:sSub>
                  </m:num>
                  <m:den>
                    <m:sSub>
                      <m:sSubPr>
                        <m:ctrlP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pt-BR" sz="2400" b="1" i="1" kern="120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𝒔𝒐𝒍𝒗𝒆𝒏𝒕𝒆</m:t>
                        </m:r>
                      </m:sub>
                    </m:sSub>
                  </m:den>
                </m:f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≡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𝒔𝒐𝒍𝒗𝒆𝒏𝒕𝒆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</a:rPr>
                  <m:t> </m:t>
                </m:r>
              </m:oMath>
            </m:oMathPara>
          </a14:m>
          <a:endParaRPr lang="pt-BR" sz="2400" b="1" kern="1200"/>
        </a:p>
      </dsp:txBody>
      <dsp:txXfrm>
        <a:off x="546818" y="1215966"/>
        <a:ext cx="7196761" cy="921634"/>
      </dsp:txXfrm>
    </dsp:sp>
    <dsp:sp modelId="{E6E01E1B-8498-4D9C-BA4E-F2D583F32269}">
      <dsp:nvSpPr>
        <dsp:cNvPr id="0" name=""/>
        <dsp:cNvSpPr/>
      </dsp:nvSpPr>
      <dsp:spPr>
        <a:xfrm>
          <a:off x="0" y="3331722"/>
          <a:ext cx="9939202" cy="5040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hueOff val="5480227"/>
              <a:satOff val="-44146"/>
              <a:lumOff val="-686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AA5C1A48-2166-443E-A918-6DBE2DAB7984}">
      <dsp:nvSpPr>
        <dsp:cNvPr id="0" name=""/>
        <dsp:cNvSpPr/>
      </dsp:nvSpPr>
      <dsp:spPr>
        <a:xfrm>
          <a:off x="496960" y="2504259"/>
          <a:ext cx="6957441" cy="1122663"/>
        </a:xfrm>
        <a:prstGeom prst="roundRect">
          <a:avLst/>
        </a:prstGeom>
        <a:gradFill rotWithShape="0">
          <a:gsLst>
            <a:gs pos="0">
              <a:schemeClr val="accent3">
                <a:hueOff val="5480227"/>
                <a:satOff val="-44146"/>
                <a:lumOff val="-686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5480227"/>
                <a:satOff val="-44146"/>
                <a:lumOff val="-686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5480227"/>
                <a:satOff val="-44146"/>
                <a:lumOff val="-686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2975" tIns="0" rIns="262975" bIns="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Para xmlns:m="http://schemas.openxmlformats.org/officeDocument/2006/math">
              <m:oMathParaPr>
                <m:jc m:val="centerGroup"/>
              </m:oMathParaPr>
              <m:oMath xmlns:m="http://schemas.openxmlformats.org/officeDocument/2006/math"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𝒑𝒂𝒓𝒕</m:t>
                    </m:r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.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=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𝒓𝒆𝒂𝒍</m:t>
                    </m:r>
                  </m:sub>
                </m:sSub>
                <m:r>
                  <a:rPr lang="pt-BR" sz="2400" b="1" i="1" kern="1200">
                    <a:solidFill>
                      <a:schemeClr val="tx1"/>
                    </a:solidFill>
                    <a:latin typeface="Cambria Math" panose="02040503050406030204" pitchFamily="18" charset="0"/>
                  </a:rPr>
                  <m:t>−</m:t>
                </m:r>
                <m:sSub>
                  <m:sSubPr>
                    <m:ctrlP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</m:ctrlPr>
                  </m:sSubPr>
                  <m:e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𝑽</m:t>
                    </m:r>
                  </m:e>
                  <m:sub>
                    <m:r>
                      <a:rPr lang="pt-BR" sz="2400" b="1" i="1" kern="120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𝒔𝒐𝒍𝒗𝒆𝒏𝒕𝒆</m:t>
                    </m:r>
                  </m:sub>
                </m:sSub>
              </m:oMath>
            </m:oMathPara>
          </a14:m>
          <a:endParaRPr lang="pt-BR" sz="2400" kern="1200"/>
        </a:p>
      </dsp:txBody>
      <dsp:txXfrm>
        <a:off x="551764" y="2559063"/>
        <a:ext cx="6847833" cy="1013055"/>
      </dsp:txXfrm>
    </dsp:sp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6FAC4F-D2D3-498E-9800-9E6294E3CD0C}">
      <dsp:nvSpPr>
        <dsp:cNvPr id="0" name=""/>
        <dsp:cNvSpPr/>
      </dsp:nvSpPr>
      <dsp:spPr>
        <a:xfrm>
          <a:off x="0" y="677716"/>
          <a:ext cx="9939202" cy="428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threePt" dir="t">
            <a:rot lat="0" lon="0" rev="7500000"/>
          </a:lightRig>
        </a:scene3d>
        <a:sp3d z="152400" extrusionH="63500" prstMaterial="dkEdge">
          <a:bevelT w="135400" h="16350" prst="relaxedInset"/>
          <a:contourClr>
            <a:schemeClr val="bg1"/>
          </a:contourClr>
        </a:sp3d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60926C99-F1BE-494E-950A-416A4600B42F}">
      <dsp:nvSpPr>
        <dsp:cNvPr id="0" name=""/>
        <dsp:cNvSpPr/>
      </dsp:nvSpPr>
      <dsp:spPr>
        <a:xfrm>
          <a:off x="569918" y="0"/>
          <a:ext cx="6950647" cy="932032"/>
        </a:xfrm>
        <a:prstGeom prst="roundRect">
          <a:avLst/>
        </a:prstGeom>
        <a:gradFill rotWithShape="0">
          <a:gsLst>
            <a:gs pos="0">
              <a:schemeClr val="accent2">
                <a:shade val="8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shade val="8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shade val="8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62975" tIns="0" rIns="262975" bIns="0" numCol="1" spcCol="1270" anchor="ctr" anchorCtr="0">
          <a:noAutofit/>
        </a:bodyPr>
        <a:lstStyle/>
        <a:p>
          <a:pPr marL="0" lvl="0" indent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14:m xmlns:a14="http://schemas.microsoft.com/office/drawing/2010/main">
            <m:oMath xmlns:m="http://schemas.openxmlformats.org/officeDocument/2006/math">
              <m:sSub>
                <m:sSub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sSubPr>
                <m:e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𝝆</m:t>
                  </m:r>
                </m:e>
                <m:sub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𝒓𝒆𝒂𝒍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𝒅𝒂𝒔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𝒑𝒂𝒓𝒕</m:t>
                  </m:r>
                  <m: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.</m:t>
                  </m:r>
                </m:sub>
              </m:sSub>
              <m:r>
                <a:rPr lang="pt-BR" sz="2400" b="1" i="1" kern="1200">
                  <a:solidFill>
                    <a:schemeClr val="tx1"/>
                  </a:solidFill>
                  <a:latin typeface="Cambria Math" panose="02040503050406030204" pitchFamily="18" charset="0"/>
                </a:rPr>
                <m:t>=</m:t>
              </m:r>
              <m:f>
                <m:fPr>
                  <m:ctrlPr>
                    <a:rPr lang="pt-BR" sz="2400" b="1" i="1" kern="1200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</m:ctrlPr>
                </m:fPr>
                <m:num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𝒑𝒂𝒓𝒕</m:t>
                      </m:r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.</m:t>
                      </m:r>
                    </m:sub>
                  </m:sSub>
                </m:num>
                <m:den>
                  <m:sSub>
                    <m:sSubPr>
                      <m:ctrlP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pt-BR" sz="2400" b="1" i="1" kern="1200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𝒂𝒎𝒐𝒔𝒕𝒓𝒂</m:t>
                      </m:r>
                    </m:sub>
                  </m:sSub>
                </m:den>
              </m:f>
            </m:oMath>
          </a14:m>
          <a:r>
            <a:rPr lang="pt-BR" sz="2400" b="1" kern="1200"/>
            <a:t> </a:t>
          </a:r>
        </a:p>
      </dsp:txBody>
      <dsp:txXfrm>
        <a:off x="615416" y="45498"/>
        <a:ext cx="6859651" cy="84103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4">
  <dgm:title val=""/>
  <dgm:desc val=""/>
  <dgm:catLst>
    <dgm:cat type="process" pri="4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tSp" refType="w"/>
      <dgm:constr type="h" for="ch" forName="tSp" refType="h" fact="0.15"/>
      <dgm:constr type="l" for="ch" forName="tSp"/>
      <dgm:constr type="t" for="ch" forName="tSp"/>
      <dgm:constr type="w" for="ch" forName="bSp" refType="w"/>
      <dgm:constr type="h" for="ch" forName="bSp" refType="h" fact="0.15"/>
      <dgm:constr type="l" for="ch" forName="bSp"/>
      <dgm:constr type="t" for="ch" forName="bSp" refType="h" fact="0.85"/>
      <dgm:constr type="w" for="ch" forName="process" refType="w"/>
      <dgm:constr type="h" for="ch" forName="process" refType="h" fact="0.7"/>
      <dgm:constr type="l" for="ch" forName="process"/>
      <dgm:constr type="t" for="ch" forName="process" refType="h" fact="0.15"/>
    </dgm:constrLst>
    <dgm:ruleLst/>
    <dgm:layoutNode name="tSp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bSp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process">
      <dgm:choose name="Name1">
        <dgm:if name="Name2" func="var" arg="dir" op="equ" val="norm">
          <dgm:alg type="lin">
            <dgm:param type="linDir" val="fromL"/>
          </dgm:alg>
        </dgm:if>
        <dgm:else name="Name3">
          <dgm:alg type="lin">
            <dgm:param type="linDir" val="from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composite1" refType="w"/>
        <dgm:constr type="w" for="ch" forName="composite2" refType="w" refFor="ch" refForName="composite1" op="equ"/>
        <dgm:constr type="h" for="ch" forName="composite1" refType="h"/>
        <dgm:constr type="h" for="ch" forName="composite2" refType="h" refFor="ch" refForName="composite1" op="equ"/>
        <dgm:constr type="primFontSz" for="des" forName="parentNode1" val="65"/>
        <dgm:constr type="primFontSz" for="des" forName="parentNode2" refType="primFontSz" refFor="des" refForName="parentNode1" op="equ"/>
        <dgm:constr type="secFontSz" for="des" forName="childNode1tx" val="65"/>
        <dgm:constr type="secFontSz" for="des" forName="childNode2tx" refType="secFontSz" refFor="des" refForName="childNode1tx" op="equ"/>
        <dgm:constr type="w" for="des" ptType="sibTrans" refType="w" refFor="ch" refForName="composite1" op="equ" fact="0.05"/>
      </dgm:constrLst>
      <dgm:ruleLst/>
      <dgm:forEach name="Name4" axis="ch" ptType="node" step="2">
        <dgm:layoutNode name="composite1">
          <dgm:alg type="composite">
            <dgm:param type="ar" val="0.943"/>
          </dgm:alg>
          <dgm:shape xmlns:r="http://schemas.openxmlformats.org/officeDocument/2006/relationships" r:blip="">
            <dgm:adjLst/>
          </dgm:shape>
          <dgm:presOf/>
          <dgm:choose name="Name5">
            <dgm:if name="Name6" func="var" arg="dir" op="equ" val="norm">
              <dgm:constrLst>
                <dgm:constr type="h" refType="w" fact="1.06"/>
                <dgm:constr type="w" for="ch" forName="dummyNode1" refType="w"/>
                <dgm:constr type="h" for="ch" forName="dummyNode1" refType="h"/>
                <dgm:constr type="t" for="ch" forName="dummyNode1"/>
                <dgm:constr type="l" for="ch" forName="dummyNode1"/>
                <dgm:constr type="w" for="ch" forName="childNode1" refType="w" fact="0.9"/>
                <dgm:constr type="h" for="ch" forName="childNode1" refType="h" fact="0.7"/>
                <dgm:constr type="t" for="ch" forName="childNode1" refType="h" fact="0.15"/>
                <dgm:constr type="l" for="ch" forName="childNode1"/>
                <dgm:constr type="w" for="ch" forName="childNode1tx" refType="w" fact="0.9"/>
                <dgm:constr type="h" for="ch" forName="childNode1tx" refType="h" fact="0.55"/>
                <dgm:constr type="t" for="ch" forName="childNode1tx" refType="h" fact="0.15"/>
                <dgm:constr type="l" for="ch" forName="childNode1tx"/>
                <dgm:constr type="w" for="ch" forName="parentNode1" refType="w" fact="0.8"/>
                <dgm:constr type="h" for="ch" forName="parentNode1" refType="h" fact="0.3"/>
                <dgm:constr type="t" for="ch" forName="parentNode1" refType="h" fact="0.7"/>
                <dgm:constr type="l" for="ch" forName="parentNode1" refType="w" fact="0.2"/>
                <dgm:constr type="w" for="ch" forName="connSite1" refType="w" fact="0.01"/>
                <dgm:constr type="h" for="ch" forName="connSite1" refType="h" fact="0.01"/>
                <dgm:constr type="t" for="ch" forName="connSite1"/>
                <dgm:constr type="l" for="ch" forName="connSite1" refType="w" fact="0.35"/>
              </dgm:constrLst>
            </dgm:if>
            <dgm:else name="Name7">
              <dgm:constrLst>
                <dgm:constr type="h" refType="w" fact="1.06"/>
                <dgm:constr type="w" for="ch" forName="dummyNode1" refType="w"/>
                <dgm:constr type="h" for="ch" forName="dummyNode1" refType="h"/>
                <dgm:constr type="t" for="ch" forName="dummyNode1"/>
                <dgm:constr type="l" for="ch" forName="dummyNode1"/>
                <dgm:constr type="w" for="ch" forName="childNode1" refType="w" fact="0.9"/>
                <dgm:constr type="h" for="ch" forName="childNode1" refType="h" fact="0.7"/>
                <dgm:constr type="t" for="ch" forName="childNode1" refType="h" fact="0.15"/>
                <dgm:constr type="l" for="ch" forName="childNode1" refType="w" fact="0.1"/>
                <dgm:constr type="w" for="ch" forName="childNode1tx" refType="w" fact="0.9"/>
                <dgm:constr type="h" for="ch" forName="childNode1tx" refType="h" fact="0.55"/>
                <dgm:constr type="t" for="ch" forName="childNode1tx" refType="h" fact="0.15"/>
                <dgm:constr type="l" for="ch" forName="childNode1tx" refType="w" fact="0.1"/>
                <dgm:constr type="w" for="ch" forName="parentNode1" refType="w" fact="0.8"/>
                <dgm:constr type="h" for="ch" forName="parentNode1" refType="h" fact="0.3"/>
                <dgm:constr type="t" for="ch" forName="parentNode1" refType="h" fact="0.7"/>
                <dgm:constr type="l" for="ch" forName="parentNode1"/>
                <dgm:constr type="w" for="ch" forName="connSite1" refType="w" fact="0.01"/>
                <dgm:constr type="h" for="ch" forName="connSite1" refType="h" fact="0.01"/>
                <dgm:constr type="t" for="ch" forName="connSite1"/>
                <dgm:constr type="l" for="ch" forName="connSite1" refType="w" fact="0.65"/>
              </dgm:constrLst>
            </dgm:else>
          </dgm:choose>
          <dgm:ruleLst/>
          <dgm:layoutNode name="dummyNode1">
            <dgm:alg type="sp"/>
            <dgm:shape xmlns:r="http://schemas.openxmlformats.org/officeDocument/2006/relationships" type="rect" r:blip="" hideGeom="1">
              <dgm:adjLst/>
            </dgm:shape>
            <dgm:presOf/>
            <dgm:constrLst/>
            <dgm:ruleLst/>
          </dgm:layoutNode>
          <dgm:layoutNode name="childNode1" styleLbl="bgAcc1">
            <dgm:varLst>
              <dgm:bulletEnabled val="1"/>
            </dgm:varLst>
            <dgm:alg type="sp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/>
            <dgm:ruleLst/>
          </dgm:layoutNode>
          <dgm:layoutNode name="childNode1tx" styleLbl="bgAcc1">
            <dgm:varLst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 hideGeom="1">
              <dgm:adjLst>
                <dgm:adj idx="1" val="0.1"/>
              </dgm:adjLst>
            </dgm:shape>
            <dgm:presOf axis="des" ptType="node"/>
            <dgm:constrLst>
              <dgm:constr type="secFontSz" val="65"/>
              <dgm:constr type="primFontSz" refType="secFontSz"/>
              <dgm:constr type="tMarg" refType="secFontSz" fact="0.15"/>
              <dgm:constr type="bMarg" refType="secFontSz" fact="0.15"/>
              <dgm:constr type="lMarg" refType="secFontSz" fact="0.15"/>
              <dgm:constr type="rMarg" refType="secFontSz" fact="0.15"/>
            </dgm:constrLst>
            <dgm:ruleLst>
              <dgm:rule type="secFontSz" val="5" fact="NaN" max="NaN"/>
            </dgm:ruleLst>
          </dgm:layoutNode>
          <dgm:layoutNode name="parentNode1" styleLbl="node1">
            <dgm:varLst>
              <dgm:chMax val="1"/>
              <dgm:bulletEnabled val="1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1"/>
              <dgm:constr type="bMarg" refType="primFontSz" fact="0.1"/>
              <dgm:constr type="lMarg" refType="primFontSz" fact="0.15"/>
              <dgm:constr type="rMarg" refType="primFontSz" fact="0.15"/>
            </dgm:constrLst>
            <dgm:ruleLst>
              <dgm:rule type="primFontSz" val="5" fact="NaN" max="NaN"/>
            </dgm:ruleLst>
          </dgm:layoutNode>
          <dgm:layoutNode name="connSite1" moveWith="childNode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forEach name="Name8" axis="followSib" ptType="sibTrans" cnt="1">
          <dgm:layoutNode name="Name9">
            <dgm:alg type="conn">
              <dgm:param type="connRout" val="curve"/>
              <dgm:param type="srcNode" val="parentNode1"/>
              <dgm:param type="dstNode" val="connSite2"/>
              <dgm:param type="begPts" val="bCtr"/>
              <dgm:param type="endPts" val="bCtr"/>
            </dgm:alg>
            <dgm:shape xmlns:r="http://schemas.openxmlformats.org/officeDocument/2006/relationships" type="conn" r:blip="" zOrderOff="-2">
              <dgm:adjLst/>
            </dgm:shape>
            <dgm:presOf axis="self"/>
            <dgm:choose name="Name10">
              <dgm:if name="Name11" func="var" arg="dir" op="equ" val="norm">
                <dgm:constrLst>
                  <dgm:constr type="h" refType="w" fact="0.35"/>
                  <dgm:constr type="wArH" refType="h"/>
                  <dgm:constr type="hArH" refType="h"/>
                  <dgm:constr type="connDist"/>
                  <dgm:constr type="diam" refType="connDist" fact="-1.15"/>
                  <dgm:constr type="begPad"/>
                  <dgm:constr type="endPad"/>
                </dgm:constrLst>
              </dgm:if>
              <dgm:else name="Name12">
                <dgm:constrLst>
                  <dgm:constr type="h" refType="w" fact="0.35"/>
                  <dgm:constr type="wArH" refType="h"/>
                  <dgm:constr type="hArH" refType="h"/>
                  <dgm:constr type="connDist"/>
                  <dgm:constr type="diam" refType="connDist" fact="1.15"/>
                  <dgm:constr type="begPad"/>
                  <dgm:constr type="endPad"/>
                </dgm:constrLst>
              </dgm:else>
            </dgm:choose>
            <dgm:ruleLst/>
          </dgm:layoutNode>
        </dgm:forEach>
        <dgm:forEach name="Name13" axis="followSib" ptType="node" cnt="1">
          <dgm:layoutNode name="composite2">
            <dgm:alg type="composite">
              <dgm:param type="ar" val="0.943"/>
            </dgm:alg>
            <dgm:shape xmlns:r="http://schemas.openxmlformats.org/officeDocument/2006/relationships" r:blip="">
              <dgm:adjLst/>
            </dgm:shape>
            <dgm:presOf/>
            <dgm:choose name="Name14">
              <dgm:if name="Name15" func="var" arg="dir" op="equ" val="norm">
                <dgm:constrLst>
                  <dgm:constr type="h" refType="w" fact="1.06"/>
                  <dgm:constr type="w" for="ch" forName="dummyNode2" refType="w"/>
                  <dgm:constr type="h" for="ch" forName="dummyNode2" refType="h"/>
                  <dgm:constr type="t" for="ch" forName="dummyNode2"/>
                  <dgm:constr type="l" for="ch" forName="dummyNode2"/>
                  <dgm:constr type="w" for="ch" forName="childNode2" refType="w" fact="0.9"/>
                  <dgm:constr type="h" for="ch" forName="childNode2" refType="h" fact="0.7"/>
                  <dgm:constr type="t" for="ch" forName="childNode2" refType="h" fact="0.15"/>
                  <dgm:constr type="l" for="ch" forName="childNode2"/>
                  <dgm:constr type="w" for="ch" forName="childNode2tx" refType="w" fact="0.9"/>
                  <dgm:constr type="h" for="ch" forName="childNode2tx" refType="h" fact="0.55"/>
                  <dgm:constr type="t" for="ch" forName="childNode2tx" refType="h" fact="0.3"/>
                  <dgm:constr type="l" for="ch" forName="childNode2tx"/>
                  <dgm:constr type="w" for="ch" forName="parentNode2" refType="w" fact="0.8"/>
                  <dgm:constr type="h" for="ch" forName="parentNode2" refType="h" fact="0.3"/>
                  <dgm:constr type="t" for="ch" forName="parentNode2"/>
                  <dgm:constr type="l" for="ch" forName="parentNode2" refType="w" fact="0.2"/>
                  <dgm:constr type="w" for="ch" forName="connSite2" refType="w" fact="0.01"/>
                  <dgm:constr type="h" for="ch" forName="connSite2" refType="h" fact="0.01"/>
                  <dgm:constr type="t" for="ch" forName="connSite2" refType="h" fact="0.99"/>
                  <dgm:constr type="l" for="ch" forName="connSite2" refType="w" fact="0.25"/>
                </dgm:constrLst>
              </dgm:if>
              <dgm:else name="Name16">
                <dgm:constrLst>
                  <dgm:constr type="h" refType="w" fact="1.06"/>
                  <dgm:constr type="w" for="ch" forName="dummyNode2" refType="w"/>
                  <dgm:constr type="h" for="ch" forName="dummyNode2" refType="h"/>
                  <dgm:constr type="t" for="ch" forName="dummyNode2"/>
                  <dgm:constr type="l" for="ch" forName="dummyNode2"/>
                  <dgm:constr type="w" for="ch" forName="childNode2" refType="w" fact="0.9"/>
                  <dgm:constr type="h" for="ch" forName="childNode2" refType="h" fact="0.7"/>
                  <dgm:constr type="t" for="ch" forName="childNode2" refType="h" fact="0.15"/>
                  <dgm:constr type="l" for="ch" forName="childNode2" refType="w" fact="0.1"/>
                  <dgm:constr type="w" for="ch" forName="childNode2tx" refType="w" fact="0.9"/>
                  <dgm:constr type="h" for="ch" forName="childNode2tx" refType="h" fact="0.55"/>
                  <dgm:constr type="t" for="ch" forName="childNode2tx" refType="h" fact="0.3"/>
                  <dgm:constr type="l" for="ch" forName="childNode2tx" refType="w" fact="0.1"/>
                  <dgm:constr type="w" for="ch" forName="parentNode2" refType="w" fact="0.8"/>
                  <dgm:constr type="h" for="ch" forName="parentNode2" refType="h" fact="0.3"/>
                  <dgm:constr type="t" for="ch" forName="parentNode2"/>
                  <dgm:constr type="l" for="ch" forName="parentNode2"/>
                  <dgm:constr type="w" for="ch" forName="connSite2" refType="w" fact="0.01"/>
                  <dgm:constr type="h" for="ch" forName="connSite2" refType="h" fact="0.01"/>
                  <dgm:constr type="t" for="ch" forName="connSite2" refType="h" fact="0.99"/>
                  <dgm:constr type="l" for="ch" forName="connSite2" refType="w" fact="0.85"/>
                </dgm:constrLst>
              </dgm:else>
            </dgm:choose>
            <dgm:ruleLst/>
            <dgm:layoutNode name="dummyNode2">
              <dgm:alg type="sp"/>
              <dgm:shape xmlns:r="http://schemas.openxmlformats.org/officeDocument/2006/relationships" type="rect" r:blip="" hideGeom="1">
                <dgm:adjLst/>
              </dgm:shape>
              <dgm:presOf/>
              <dgm:constrLst/>
              <dgm:ruleLst/>
            </dgm:layoutNode>
            <dgm:layoutNode name="childNode2" styleLbl="bgAcc1">
              <dgm:varLst>
                <dgm:bulletEnabled val="1"/>
              </dgm:varLst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des" ptType="node"/>
              <dgm:constrLst/>
              <dgm:ruleLst/>
            </dgm:layoutNode>
            <dgm:layoutNode name="childNode2tx" styleLbl="bgAcc1">
              <dgm:varLst>
                <dgm:bulletEnabled val="1"/>
              </dgm:varLst>
              <dgm:alg type="tx">
                <dgm:param type="stBulletLvl" val="1"/>
              </dgm:alg>
              <dgm:shape xmlns:r="http://schemas.openxmlformats.org/officeDocument/2006/relationships" type="roundRect" r:blip="" hideGeom="1">
                <dgm:adjLst>
                  <dgm:adj idx="1" val="0.1"/>
                </dgm:adjLst>
              </dgm:shape>
              <dgm:presOf axis="des" ptType="node"/>
              <dgm:constrLst>
                <dgm:constr type="secFontSz" val="65"/>
                <dgm:constr type="primFontSz" refType="secFontSz"/>
                <dgm:constr type="tMarg" refType="secFontSz" fact="0.15"/>
                <dgm:constr type="bMarg" refType="secFontSz" fact="0.15"/>
                <dgm:constr type="lMarg" refType="secFontSz" fact="0.15"/>
                <dgm:constr type="rMarg" refType="secFontSz" fact="0.15"/>
              </dgm:constrLst>
              <dgm:ruleLst>
                <dgm:rule type="secFontSz" val="5" fact="NaN" max="NaN"/>
              </dgm:ruleLst>
            </dgm:layoutNode>
            <dgm:layoutNode name="parentNode2" styleLbl="node1">
              <dgm:varLst>
                <dgm:chMax val="0"/>
                <dgm:bulletEnabled val="1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</dgm:ruleLst>
            </dgm:layoutNode>
            <dgm:layoutNode name="connSite2" moveWith="childNode2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layoutNode>
          <dgm:forEach name="Name17" axis="followSib" ptType="sibTrans" cnt="1">
            <dgm:layoutNode name="Name18">
              <dgm:alg type="conn">
                <dgm:param type="connRout" val="curve"/>
                <dgm:param type="srcNode" val="parentNode2"/>
                <dgm:param type="dstNode" val="connSite1"/>
                <dgm:param type="begPts" val="tCtr"/>
                <dgm:param type="endPts" val="tCtr"/>
              </dgm:alg>
              <dgm:shape xmlns:r="http://schemas.openxmlformats.org/officeDocument/2006/relationships" type="conn" r:blip="" zOrderOff="-2">
                <dgm:adjLst/>
              </dgm:shape>
              <dgm:presOf axis="self"/>
              <dgm:choose name="Name19">
                <dgm:if name="Name20" func="var" arg="dir" op="equ" val="norm">
                  <dgm:constrLst>
                    <dgm:constr type="h" refType="w" fact="0.35"/>
                    <dgm:constr type="wArH" refType="h"/>
                    <dgm:constr type="hArH" refType="h"/>
                    <dgm:constr type="connDist"/>
                    <dgm:constr type="diam" refType="connDist" fact="1.15"/>
                    <dgm:constr type="begPad"/>
                    <dgm:constr type="endPad"/>
                  </dgm:constrLst>
                </dgm:if>
                <dgm:else name="Name21">
                  <dgm:constrLst>
                    <dgm:constr type="h" refType="w" fact="0.35"/>
                    <dgm:constr type="wArH" refType="h"/>
                    <dgm:constr type="hArH" refType="h"/>
                    <dgm:constr type="connDist"/>
                    <dgm:constr type="diam" refType="connDist" fact="-1.15"/>
                    <dgm:constr type="begPad"/>
                    <dgm:constr type="endPad"/>
                  </dgm:constrLst>
                </dgm:else>
              </dgm:choose>
              <dgm:ruleLst/>
            </dgm:layoutNode>
          </dgm:forEach>
        </dgm:forEach>
      </dgm:forEach>
    </dgm:layoutNode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microsoft.com/office/officeart/2005/8/layout/hProcess11">
  <dgm:title val=""/>
  <dgm:desc val=""/>
  <dgm:catLst>
    <dgm:cat type="process" pri="8000"/>
    <dgm:cat type="convert" pri="14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resizeHandles val="exact"/>
    </dgm:varLst>
    <dgm:alg type="composite"/>
    <dgm:shape xmlns:r="http://schemas.openxmlformats.org/officeDocument/2006/relationships" r:blip="">
      <dgm:adjLst/>
    </dgm:shape>
    <dgm:presOf/>
    <dgm:choose name="Name1">
      <dgm:if name="Name2" func="var" arg="dir" op="equ" val="norm">
        <dgm:constrLst>
          <dgm:constr type="w" for="ch" forName="arrow" refType="w"/>
          <dgm:constr type="h" for="ch" forName="arrow" refType="h" fact="0.4"/>
          <dgm:constr type="ctrY" for="ch" forName="arrow" refType="h" fact="0.5"/>
          <dgm:constr type="l" for="ch" forName="arrow"/>
          <dgm:constr type="w" for="ch" forName="points" refType="w" fact="0.9"/>
          <dgm:constr type="h" for="ch" forName="points" refType="h"/>
          <dgm:constr type="t" for="ch" forName="points"/>
          <dgm:constr type="l" for="ch" forName="points"/>
        </dgm:constrLst>
      </dgm:if>
      <dgm:else name="Name3">
        <dgm:constrLst>
          <dgm:constr type="w" for="ch" forName="arrow" refType="w"/>
          <dgm:constr type="h" for="ch" forName="arrow" refType="h" fact="0.4"/>
          <dgm:constr type="ctrY" for="ch" forName="arrow" refType="h" fact="0.5"/>
          <dgm:constr type="r" for="ch" forName="arrow" refType="w"/>
          <dgm:constr type="w" for="ch" forName="points" refType="w" fact="0.9"/>
          <dgm:constr type="h" for="ch" forName="points" refType="h"/>
          <dgm:constr type="t" for="ch" forName="points"/>
          <dgm:constr type="r" for="ch" forName="points" refType="w"/>
        </dgm:constrLst>
      </dgm:else>
    </dgm:choose>
    <dgm:ruleLst/>
    <dgm:layoutNode name="arrow" styleLbl="bgShp">
      <dgm:alg type="sp"/>
      <dgm:choose name="Name4">
        <dgm:if name="Name5" func="var" arg="dir" op="equ" val="norm">
          <dgm:shape xmlns:r="http://schemas.openxmlformats.org/officeDocument/2006/relationships" type="notchedRightArrow" r:blip="">
            <dgm:adjLst/>
          </dgm:shape>
        </dgm:if>
        <dgm:else name="Name6">
          <dgm:shape xmlns:r="http://schemas.openxmlformats.org/officeDocument/2006/relationships" rot="180" type="notchedRightArrow" r:blip="">
            <dgm:adjLst/>
          </dgm:shape>
        </dgm:else>
      </dgm:choose>
      <dgm:presOf/>
      <dgm:constrLst/>
      <dgm:ruleLst/>
    </dgm:layoutNode>
    <dgm:layoutNode name="points">
      <dgm:choose name="Name7">
        <dgm:if name="Name8" func="var" arg="dir" op="equ" val="norm">
          <dgm:alg type="lin">
            <dgm:param type="linDir" val="fromL"/>
          </dgm:alg>
        </dgm:if>
        <dgm:else name="Name9">
          <dgm:alg type="lin">
            <dgm:param type="linDir" val="from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compositeA" refType="w"/>
        <dgm:constr type="h" for="ch" forName="compositeA" refType="h"/>
        <dgm:constr type="w" for="ch" forName="compositeB" refType="w" refFor="ch" refForName="compositeA" op="equ"/>
        <dgm:constr type="h" for="ch" forName="compositeB" refType="h" refFor="ch" refForName="compositeA" op="equ"/>
        <dgm:constr type="primFontSz" for="des" ptType="node" op="equ" val="65"/>
        <dgm:constr type="w" for="ch" forName="space" refType="w" refFor="ch" refForName="compositeA" op="equ" fact="0.05"/>
      </dgm:constrLst>
      <dgm:ruleLst/>
      <dgm:forEach name="Name10" axis="ch" ptType="node">
        <dgm:choose name="Name11">
          <dgm:if name="Name12" axis="self" ptType="node" func="posOdd" op="equ" val="1">
            <dgm:layoutNode name="compositeA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w" for="ch" forName="textA" refType="w"/>
                <dgm:constr type="h" for="ch" forName="textA" refType="h" fact="0.4"/>
                <dgm:constr type="t" for="ch" forName="textA"/>
                <dgm:constr type="l" for="ch" forName="textA"/>
                <dgm:constr type="h" for="ch" forName="circleA" refType="h" fact="0.1"/>
                <dgm:constr type="h" for="ch" forName="circleA" refType="w" op="lte"/>
                <dgm:constr type="w" for="ch" forName="circleA" refType="h" refFor="ch" refForName="circleA" op="equ"/>
                <dgm:constr type="ctrY" for="ch" forName="circleA" refType="h" fact="0.5"/>
                <dgm:constr type="ctrX" for="ch" forName="circleA" refType="w" refFor="ch" refForName="textA" fact="0.5"/>
                <dgm:constr type="w" for="ch" forName="spaceA" refType="w"/>
                <dgm:constr type="h" for="ch" forName="spaceA" refType="h" fact="0.4"/>
                <dgm:constr type="b" for="ch" forName="spaceA" refType="h"/>
                <dgm:constr type="l" for="ch" forName="spaceA"/>
              </dgm:constrLst>
              <dgm:ruleLst/>
              <dgm:layoutNode name="textA" styleLbl="revTx">
                <dgm:varLst>
                  <dgm:bulletEnabled val="1"/>
                </dgm:varLst>
                <dgm:alg type="tx">
                  <dgm:param type="txAnchorVert" val="b"/>
                  <dgm:param type="txAnchorVertCh" val="b"/>
                  <dgm:param type="txAnchorHorzCh" val="ctr"/>
                </dgm:alg>
                <dgm:shape xmlns:r="http://schemas.openxmlformats.org/officeDocument/2006/relationships" type="rect" r:blip="">
                  <dgm:adjLst/>
                </dgm:shape>
                <dgm:presOf axis="desOrSelf" ptType="node"/>
                <dgm:constrLst/>
                <dgm:ruleLst>
                  <dgm:rule type="primFontSz" val="5" fact="NaN" max="NaN"/>
                </dgm:ruleLst>
              </dgm:layoutNode>
              <dgm:layoutNode name="circleA">
                <dgm:alg type="sp"/>
                <dgm:shape xmlns:r="http://schemas.openxmlformats.org/officeDocument/2006/relationships" type="ellipse" r:blip="">
                  <dgm:adjLst/>
                </dgm:shape>
                <dgm:presOf/>
                <dgm:constrLst/>
                <dgm:ruleLst/>
              </dgm:layoutNode>
              <dgm:layoutNode name="spaceA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13">
            <dgm:layoutNode name="compositeB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w" for="ch" forName="textB" refType="w"/>
                <dgm:constr type="h" for="ch" forName="textB" refType="h" fact="0.4"/>
                <dgm:constr type="b" for="ch" forName="textB" refType="h"/>
                <dgm:constr type="l" for="ch" forName="textB"/>
                <dgm:constr type="h" for="ch" forName="circleB" refType="h" fact="0.1"/>
                <dgm:constr type="w" for="ch" forName="circleB" refType="h" refFor="ch" refForName="circleB" op="equ"/>
                <dgm:constr type="h" for="ch" forName="circleB" refType="w" op="lte"/>
                <dgm:constr type="ctrY" for="ch" forName="circleB" refType="h" fact="0.5"/>
                <dgm:constr type="ctrX" for="ch" forName="circleB" refType="w" refFor="ch" refForName="textB" fact="0.5"/>
                <dgm:constr type="w" for="ch" forName="spaceB" refType="w"/>
                <dgm:constr type="h" for="ch" forName="spaceB" refType="h" fact="0.4"/>
                <dgm:constr type="t" for="ch" forName="spaceB"/>
                <dgm:constr type="l" for="ch" forName="spaceB"/>
              </dgm:constrLst>
              <dgm:ruleLst/>
              <dgm:layoutNode name="textB" styleLbl="revTx">
                <dgm:varLst>
                  <dgm:bulletEnabled val="1"/>
                </dgm:varLst>
                <dgm:alg type="tx">
                  <dgm:param type="txAnchorVert" val="t"/>
                  <dgm:param type="txAnchorVertCh" val="t"/>
                  <dgm:param type="txAnchorHorzCh" val="ctr"/>
                </dgm:alg>
                <dgm:shape xmlns:r="http://schemas.openxmlformats.org/officeDocument/2006/relationships" type="rect" r:blip="">
                  <dgm:adjLst/>
                </dgm:shape>
                <dgm:presOf axis="desOrSelf" ptType="node"/>
                <dgm:constrLst/>
                <dgm:ruleLst>
                  <dgm:rule type="primFontSz" val="5" fact="NaN" max="NaN"/>
                </dgm:ruleLst>
              </dgm:layoutNode>
              <dgm:layoutNode name="circleB">
                <dgm:alg type="sp"/>
                <dgm:shape xmlns:r="http://schemas.openxmlformats.org/officeDocument/2006/relationships" type="ellipse" r:blip="">
                  <dgm:adjLst/>
                </dgm:shape>
                <dgm:presOf/>
                <dgm:constrLst/>
                <dgm:ruleLst/>
              </dgm:layoutNode>
              <dgm:layoutNode name="spaceB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else>
        </dgm:choos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</dgm:layoutNode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microsoft.com/office/officeart/2009/3/layout/RandomtoResultProcess">
  <dgm:title val=""/>
  <dgm:desc val=""/>
  <dgm:catLst>
    <dgm:cat type="process" pri="1275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41" srcId="1" destId="11" srcOrd="0" destOrd="0"/>
        <dgm:cxn modelId="5" srcId="0" destId="2" srcOrd="0" destOrd="0"/>
        <dgm:cxn modelId="51" srcId="2" destId="2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clrData>
  <dgm:layoutNode name="Name0">
    <dgm:varLst>
      <dgm:dir/>
      <dgm:animOne val="branch"/>
      <dgm:animLvl val="lvl"/>
    </dgm:varLst>
    <dgm:choose name="Name1">
      <dgm:if name="Name2" func="var" arg="dir" op="equ" val="norm">
        <dgm:alg type="lin">
          <dgm:param type="fallback" val="2D"/>
          <dgm:param type="nodeVertAlign" val="t"/>
        </dgm:alg>
      </dgm:if>
      <dgm:else name="Name3">
        <dgm:alg type="lin">
          <dgm:param type="fallback" val="2D"/>
          <dgm:param type="nodeVertAlign" val="t"/>
          <dgm:param type="linDir" val="fromR"/>
        </dgm:alg>
      </dgm:else>
    </dgm:choose>
    <dgm:shape xmlns:r="http://schemas.openxmlformats.org/officeDocument/2006/relationships" r:blip="">
      <dgm:adjLst/>
    </dgm:shape>
    <dgm:constrLst>
      <dgm:constr type="userH" refType="h" fact="2"/>
      <dgm:constr type="w" for="ch" forName="chaos" refType="userH" fact="0.681"/>
      <dgm:constr type="h" for="ch" forName="chaos" refType="userH"/>
      <dgm:constr type="w" for="ch" forName="middle" refType="userH" fact="0.6"/>
      <dgm:constr type="h" for="ch" forName="middle" refType="userH"/>
      <dgm:constr type="w" for="ch" forName="last" refType="userH" fact="0.6"/>
      <dgm:constr type="h" for="ch" forName="last" refType="userH"/>
      <dgm:constr type="w" for="ch" forName="chevronComposite1" refType="userH" fact="0.22"/>
      <dgm:constr type="h" for="ch" forName="chevronComposite1" refType="userH" fact="0.52"/>
      <dgm:constr type="w" for="ch" forName="chevronComposite2" refType="userH" fact="0.22"/>
      <dgm:constr type="h" for="ch" forName="chevronComposite2" refType="userH" fact="0.52"/>
      <dgm:constr type="w" for="ch" forName="overlap" refType="userH" fact="-0.04"/>
      <dgm:constr type="h" for="ch" forName="overlap" refType="userH" fact="0.06"/>
      <dgm:constr type="primFontSz" for="des" forName="parTx1" op="equ" val="65"/>
      <dgm:constr type="primFontSz" for="des" forName="parTxMid" refType="primFontSz" refFor="des" refForName="parTx1" op="equ"/>
      <dgm:constr type="primFontSz" for="des" forName="circleTx" refType="primFontSz" refFor="des" refForName="parTx1" op="equ"/>
      <dgm:constr type="primFontSz" for="des" forName="desTx1" op="equ" val="65"/>
      <dgm:constr type="primFontSz" for="des" forName="desTxMid" refType="primFontSz" refFor="des" refForName="desTx1" op="equ"/>
      <dgm:constr type="primFontSz" for="des" forName="desTxN" refType="primFontSz" refFor="des" refForName="desTx1" op="equ"/>
    </dgm:constrLst>
    <dgm:forEach name="Name4" axis="ch" ptType="node">
      <dgm:choose name="Name5">
        <dgm:if name="Name6" axis="self" ptType="node" func="pos" op="equ" val="1">
          <dgm:layoutNode name="chaos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parTx1" refType="w" fact="0.5"/>
              <dgm:constr type="t" for="ch" forName="parTx1" refType="w" fact="0.32"/>
              <dgm:constr type="w" for="ch" forName="parTx1" refType="w" fact="0.88"/>
              <dgm:constr type="h" for="ch" forName="parTx1" refType="w" fact="0.29"/>
              <dgm:constr type="ctrX" for="ch" forName="desTx1" refType="w" fact="0.5"/>
              <dgm:constr type="b" for="ch" forName="desTx1" refType="h"/>
              <dgm:constr type="w" for="ch" forName="desTx1" refType="w" fact="0.88"/>
              <dgm:constr type="h" for="ch" forName="desTx1" refType="h" fact="0.37"/>
              <dgm:constr type="l" for="ch" forName="c1" refType="w" fact="0.05"/>
              <dgm:constr type="t" for="ch" forName="c1" refType="w" fact="0.23"/>
              <dgm:constr type="w" for="ch" forName="c1" refType="w" fact="0.07"/>
              <dgm:constr type="h" for="ch" forName="c1" refType="w" refFor="ch" refForName="c1"/>
              <dgm:constr type="l" for="ch" forName="c2" refType="w" fact="0.1"/>
              <dgm:constr type="t" for="ch" forName="c2" refType="w" fact="0.13"/>
              <dgm:constr type="w" for="ch" forName="c2" refType="w" fact="0.07"/>
              <dgm:constr type="h" for="ch" forName="c2" refType="w" refFor="ch" refForName="c2"/>
              <dgm:constr type="l" for="ch" forName="c3" refType="w" fact="0.22"/>
              <dgm:constr type="t" for="ch" forName="c3" refType="w" fact="0.15"/>
              <dgm:constr type="w" for="ch" forName="c3" refType="w" fact="0.11"/>
              <dgm:constr type="h" for="ch" forName="c3" refType="w" refFor="ch" refForName="c3"/>
              <dgm:constr type="l" for="ch" forName="c4" refType="w" fact="0.32"/>
              <dgm:constr type="t" for="ch" forName="c4" refType="w" fact="0.04"/>
              <dgm:constr type="w" for="ch" forName="c4" refType="w" fact="0.07"/>
              <dgm:constr type="h" for="ch" forName="c4" refType="w" refFor="ch" refForName="c4"/>
              <dgm:constr type="l" for="ch" forName="c5" refType="w" fact="0.45"/>
              <dgm:constr type="t" for="ch" forName="c5" refType="w" fact="0"/>
              <dgm:constr type="w" for="ch" forName="c5" refType="w" fact="0.07"/>
              <dgm:constr type="h" for="ch" forName="c5" refType="w" refFor="ch" refForName="c5"/>
              <dgm:constr type="l" for="ch" forName="c6" refType="w" fact="0.61"/>
              <dgm:constr type="t" for="ch" forName="c6" refType="w" fact="0.07"/>
              <dgm:constr type="w" for="ch" forName="c6" refType="w" fact="0.07"/>
              <dgm:constr type="h" for="ch" forName="c6" refType="w" refFor="ch" refForName="c6"/>
              <dgm:constr type="l" for="ch" forName="c7" refType="w" fact="0.71"/>
              <dgm:constr type="t" for="ch" forName="c7" refType="w" fact="0.12"/>
              <dgm:constr type="w" for="ch" forName="c7" refType="w" fact="0.11"/>
              <dgm:constr type="h" for="ch" forName="c7" refType="w" refFor="ch" refForName="c7"/>
              <dgm:constr type="l" for="ch" forName="c8" refType="w" fact="0.85"/>
              <dgm:constr type="t" for="ch" forName="c8" refType="w" fact="0.23"/>
              <dgm:constr type="w" for="ch" forName="c8" refType="w" fact="0.07"/>
              <dgm:constr type="h" for="ch" forName="c8" refType="w" refFor="ch" refForName="c8"/>
              <dgm:constr type="l" for="ch" forName="c9" refType="w" fact="0.91"/>
              <dgm:constr type="t" for="ch" forName="c9" refType="w" fact="0.34"/>
              <dgm:constr type="w" for="ch" forName="c9" refType="w" fact="0.07"/>
              <dgm:constr type="h" for="ch" forName="c9" refType="w" refFor="ch" refForName="c9"/>
              <dgm:constr type="l" for="ch" forName="c10" refType="w" fact="0.39"/>
              <dgm:constr type="t" for="ch" forName="c10" refType="w" fact="0.13"/>
              <dgm:constr type="w" for="ch" forName="c10" refType="w" fact="0.18"/>
              <dgm:constr type="h" for="ch" forName="c10" refType="w" refFor="ch" refForName="c10"/>
              <dgm:constr type="l" for="ch" forName="c11" refType="w" fact="0"/>
              <dgm:constr type="t" for="ch" forName="c11" refType="w" fact="0.51"/>
              <dgm:constr type="w" for="ch" forName="c11" refType="w" fact="0.07"/>
              <dgm:constr type="h" for="ch" forName="c11" refType="w" refFor="ch" refForName="c11"/>
              <dgm:constr type="l" for="ch" forName="c12" refType="w" fact="0.06"/>
              <dgm:constr type="t" for="ch" forName="c12" refType="w" fact="0.6"/>
              <dgm:constr type="w" for="ch" forName="c12" refType="w" fact="0.11"/>
              <dgm:constr type="h" for="ch" forName="c12" refType="w" refFor="ch" refForName="c12"/>
              <dgm:constr type="l" for="ch" forName="c13" refType="w" fact="0.21"/>
              <dgm:constr type="t" for="ch" forName="c13" refType="w" fact="0.68"/>
              <dgm:constr type="w" for="ch" forName="c13" refType="w" fact="0.16"/>
              <dgm:constr type="h" for="ch" forName="c13" refType="w" refFor="ch" refForName="c13"/>
              <dgm:constr type="l" for="ch" forName="c14" refType="w" fact="0.42"/>
              <dgm:constr type="t" for="ch" forName="c14" refType="w" fact="0.81"/>
              <dgm:constr type="w" for="ch" forName="c14" refType="w" fact="0.07"/>
              <dgm:constr type="h" for="ch" forName="c14" refType="w" refFor="ch" refForName="c14"/>
              <dgm:constr type="l" for="ch" forName="c15" refType="w" fact="0.46"/>
              <dgm:constr type="t" for="ch" forName="c15" refType="w" fact="0.68"/>
              <dgm:constr type="w" for="ch" forName="c15" refType="w" fact="0.11"/>
              <dgm:constr type="h" for="ch" forName="c15" refType="w" refFor="ch" refForName="c15"/>
              <dgm:constr type="l" for="ch" forName="c16" refType="w" fact="0.56"/>
              <dgm:constr type="t" for="ch" forName="c16" refType="w" fact="0.82"/>
              <dgm:constr type="w" for="ch" forName="c16" refType="w" fact="0.07"/>
              <dgm:constr type="h" for="ch" forName="c16" refType="w" refFor="ch" refForName="c16"/>
              <dgm:constr type="l" for="ch" forName="c17" refType="w" fact="0.65"/>
              <dgm:constr type="t" for="ch" forName="c17" refType="w" fact="0.66"/>
              <dgm:constr type="w" for="ch" forName="c17" refType="w" fact="0.16"/>
              <dgm:constr type="h" for="ch" forName="c17" refType="w" refFor="ch" refForName="c17"/>
              <dgm:constr type="l" for="ch" forName="c18" refType="w" fact="0.87"/>
              <dgm:constr type="t" for="ch" forName="c18" refType="w" fact="0.62"/>
              <dgm:constr type="w" for="ch" forName="c18" refType="w" fact="0.11"/>
              <dgm:constr type="h" for="ch" forName="c18" refType="w" refFor="ch" refForName="c18"/>
            </dgm:constrLst>
            <dgm:layoutNode name="parTx1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7">
              <dgm:if name="Name8" axis="ch" ptType="node" func="cnt" op="gte" val="1">
                <dgm:layoutNode name="desTx1" styleLbl="revTx">
                  <dgm:varLst>
                    <dgm:bulletEnabled val="1"/>
                  </dgm:varLst>
                  <dgm:choose name="Name9">
                    <dgm:if name="Name10" axis="ch" ptType="node" func="cnt" op="equ" val="1">
                      <dgm:alg type="tx">
                        <dgm:param type="shpTxLTRAlignCh" val="l"/>
                      </dgm:alg>
                    </dgm:if>
                    <dgm:else name="Name11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2"/>
            </dgm:choose>
            <dgm:layoutNode name="c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9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0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1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2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3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4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5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6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7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  <dgm:layoutNode name="c18" styleLbl="node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layoutNode>
        </dgm:if>
        <dgm:if name="Name13" axis="self" ptType="node" func="revPos" op="equ" val="1">
          <dgm:layoutNode name="last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ctrX" for="ch" forName="circleTx" refType="w" fact="0.5"/>
              <dgm:constr type="t" for="ch" forName="circleTx" refType="w" fact="0.117"/>
              <dgm:constr type="w" for="ch" forName="circleTx" refType="h" refFor="ch" refForName="circleTx"/>
              <dgm:constr type="h" for="ch" forName="circleTx" refType="w" fact="0.85"/>
              <dgm:constr type="l" for="ch" forName="desTxN"/>
              <dgm:constr type="b" for="ch" forName="desTxN" refType="h"/>
              <dgm:constr type="w" for="ch" forName="desTxN" refType="w"/>
              <dgm:constr type="h" for="ch" forName="desTxN" refType="h" fact="0.37"/>
              <dgm:constr type="ctrX" for="ch" forName="spN" refType="w" fact="0.5"/>
              <dgm:constr type="t" for="ch" forName="spN"/>
              <dgm:constr type="w" for="ch" forName="spN" refType="w" fact="0.93"/>
              <dgm:constr type="h" for="ch" forName="spN" refType="h" fact="0.01"/>
            </dgm:constrLst>
            <dgm:layoutNode name="circleTx" styleLbl="node1">
              <dgm:alg type="tx"/>
              <dgm:shape xmlns:r="http://schemas.openxmlformats.org/officeDocument/2006/relationships" type="ellipse" r:blip="">
                <dgm:adjLst/>
              </dgm:shape>
              <dgm:presOf axis="self" ptType="node"/>
              <dgm:constrLst>
                <dgm:constr type="lMarg"/>
                <dgm:constr type="rMarg"/>
                <dgm:constr type="tMarg"/>
                <dgm:constr type="bMarg"/>
              </dgm:constrLst>
              <dgm:ruleLst>
                <dgm:rule type="primFontSz" val="5" fact="NaN" max="NaN"/>
              </dgm:ruleLst>
            </dgm:layoutNode>
            <dgm:choose name="Name14">
              <dgm:if name="Name15" axis="ch" ptType="node" func="cnt" op="gte" val="1">
                <dgm:layoutNode name="desTxN" styleLbl="revTx">
                  <dgm:varLst>
                    <dgm:bulletEnabled val="1"/>
                  </dgm:varLst>
                  <dgm:choose name="Name16">
                    <dgm:if name="Name17" axis="ch" ptType="node" func="cnt" op="equ" val="1">
                      <dgm:alg type="tx">
                        <dgm:param type="shpTxLTRAlignCh" val="l"/>
                      </dgm:alg>
                    </dgm:if>
                    <dgm:else name="Name18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19"/>
            </dgm:choose>
            <dgm:layoutNode name="spN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if>
        <dgm:else name="Name20">
          <dgm:layoutNode name="middl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l" for="ch" forName="parTxMid"/>
              <dgm:constr type="t" for="ch" forName="parTxMid" refType="w" fact="0.167"/>
              <dgm:constr type="w" for="ch" forName="parTxMid" refType="w"/>
              <dgm:constr type="h" for="ch" forName="parTxMid" refType="w" fact="0.7"/>
              <dgm:constr type="l" for="ch" forName="desTxMid"/>
              <dgm:constr type="b" for="ch" forName="desTxMid" refType="h"/>
              <dgm:constr type="w" for="ch" forName="desTxMid" refType="w"/>
              <dgm:constr type="h" for="ch" forName="desTxMid" refType="h" fact="0.37"/>
              <dgm:constr type="ctrX" for="ch" forName="spMid" refType="w" fact="0.5"/>
              <dgm:constr type="t" for="ch" forName="spMid"/>
              <dgm:constr type="w" for="ch" forName="spMid" refType="w" fact="0.01"/>
              <dgm:constr type="h" for="ch" forName="spMid" refType="h" fact="0.01"/>
            </dgm:constrLst>
            <dgm:layoutNode name="parTxMid" styleLbl="revTx">
              <dgm:alg type="tx"/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lMarg" refType="primFontSz" fact="0.1"/>
                <dgm:constr type="rMarg" refType="primFontSz" fact="0.1"/>
                <dgm:constr type="tMarg" refType="primFontSz" fact="0.1"/>
                <dgm:constr type="bMarg" refType="primFontSz" fact="0.1"/>
              </dgm:constrLst>
              <dgm:ruleLst>
                <dgm:rule type="primFontSz" val="5" fact="NaN" max="NaN"/>
              </dgm:ruleLst>
            </dgm:layoutNode>
            <dgm:choose name="Name21">
              <dgm:if name="Name22" axis="ch" ptType="node" func="cnt" op="gte" val="1">
                <dgm:layoutNode name="desTxMid" styleLbl="revTx">
                  <dgm:varLst>
                    <dgm:bulletEnabled val="1"/>
                  </dgm:varLst>
                  <dgm:choose name="Name23">
                    <dgm:if name="Name24" axis="ch" ptType="node" func="cnt" op="equ" val="1">
                      <dgm:alg type="tx">
                        <dgm:param type="shpTxLTRAlignCh" val="l"/>
                      </dgm:alg>
                    </dgm:if>
                    <dgm:else name="Name25">
                      <dgm:alg type="tx">
                        <dgm:param type="shpTxLTRAlignCh" val="l"/>
                        <dgm:param type="stBulletLvl" val="1"/>
                      </dgm:alg>
                    </dgm:else>
                  </dgm:choose>
                  <dgm:shape xmlns:r="http://schemas.openxmlformats.org/officeDocument/2006/relationships" type="rect" r:blip="">
                    <dgm:adjLst/>
                  </dgm:shape>
                  <dgm:presOf axis="des" ptType="node"/>
                  <dgm:constrLst>
                    <dgm:constr type="lMarg" refType="primFontSz" fact="0.1"/>
                    <dgm:constr type="rMarg" refType="primFontSz" fact="0.1"/>
                    <dgm:constr type="tMarg" refType="primFontSz" fact="0.1"/>
                    <dgm:constr type="bMarg" refType="primFontSz" fact="0.1"/>
                  </dgm:constrLst>
                  <dgm:ruleLst>
                    <dgm:rule type="primFontSz" val="5" fact="NaN" max="NaN"/>
                  </dgm:ruleLst>
                </dgm:layoutNode>
              </dgm:if>
              <dgm:else name="Name26"/>
            </dgm:choose>
            <dgm:layoutNode name="spMid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layoutNode>
        </dgm:else>
      </dgm:choose>
      <dgm:forEach name="Name27" axis="followSib" ptType="sibTrans" cnt="1">
        <dgm:layoutNode name="chevronComposite1" styleLbl="alignImgPlace1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l" for="ch" forName="chevron1"/>
            <dgm:constr type="t" for="ch" forName="chevron1" refType="h" fact="0.1923"/>
            <dgm:constr type="w" for="ch" forName="chevron1" refType="w"/>
            <dgm:constr type="b" for="ch" forName="chevron1" refType="h"/>
            <dgm:constr type="l" for="ch" forName="spChevron1"/>
            <dgm:constr type="t" for="ch" forName="spChevron1"/>
            <dgm:constr type="w" for="ch" forName="spChevron1" refType="w" fact="0.01"/>
            <dgm:constr type="h" for="ch" forName="spChevron1" refType="h" fact="0.01"/>
          </dgm:constrLst>
          <dgm:layoutNode name="chevron1">
            <dgm:alg type="sp"/>
            <dgm:choose name="Name28">
              <dgm:if name="Name29" func="var" arg="dir" op="equ" val="norm">
                <dgm:shape xmlns:r="http://schemas.openxmlformats.org/officeDocument/2006/relationships" type="chevron" r:blip="">
                  <dgm:adjLst>
                    <dgm:adj idx="1" val="0.6231"/>
                  </dgm:adjLst>
                </dgm:shape>
              </dgm:if>
              <dgm:else name="Name30">
                <dgm:shape xmlns:r="http://schemas.openxmlformats.org/officeDocument/2006/relationships" rot="180" type="chevron" r:blip="">
                  <dgm:adjLst>
                    <dgm:adj idx="1" val="0.6231"/>
                  </dgm:adjLst>
                </dgm:shape>
              </dgm:else>
            </dgm:choose>
            <dgm:presOf/>
          </dgm:layoutNode>
          <dgm:layoutNode name="spChevron1">
            <dgm:alg type="sp"/>
            <dgm:shape xmlns:r="http://schemas.openxmlformats.org/officeDocument/2006/relationships" r:blip="">
              <dgm:adjLst/>
            </dgm:shape>
            <dgm:presOf/>
          </dgm:layoutNode>
        </dgm:layoutNode>
        <dgm:choose name="Name31">
          <dgm:if name="Name32" axis="root ch" ptType="all node" func="cnt" op="equ" val="2">
            <dgm:layoutNode name="overlap">
              <dgm:alg type="sp"/>
              <dgm:shape xmlns:r="http://schemas.openxmlformats.org/officeDocument/2006/relationships" r:blip="">
                <dgm:adjLst/>
              </dgm:shape>
              <dgm:presOf/>
            </dgm:layoutNode>
            <dgm:layoutNode name="chevronComposite2" styleLbl="alignImgPlace1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l" for="ch" forName="chevron2"/>
                <dgm:constr type="t" for="ch" forName="chevron2" refType="h" fact="0.1923"/>
                <dgm:constr type="w" for="ch" forName="chevron2" refType="w"/>
                <dgm:constr type="b" for="ch" forName="chevron2" refType="h"/>
                <dgm:constr type="l" for="ch" forName="spChevron2"/>
                <dgm:constr type="t" for="ch" forName="spChevron2"/>
                <dgm:constr type="w" for="ch" forName="spChevron2" refType="w" fact="0.01"/>
                <dgm:constr type="h" for="ch" forName="spChevron2" refType="h" fact="0.01"/>
              </dgm:constrLst>
              <dgm:layoutNode name="chevron2">
                <dgm:alg type="sp"/>
                <dgm:choose name="Name33">
                  <dgm:if name="Name34" func="var" arg="dir" op="equ" val="norm">
                    <dgm:shape xmlns:r="http://schemas.openxmlformats.org/officeDocument/2006/relationships" type="chevron" r:blip="">
                      <dgm:adjLst>
                        <dgm:adj idx="1" val="0.6231"/>
                      </dgm:adjLst>
                    </dgm:shape>
                  </dgm:if>
                  <dgm:else name="Name35">
                    <dgm:shape xmlns:r="http://schemas.openxmlformats.org/officeDocument/2006/relationships" rot="180" type="chevron" r:blip="">
                      <dgm:adjLst>
                        <dgm:adj idx="1" val="0.6231"/>
                      </dgm:adjLst>
                    </dgm:shape>
                  </dgm:else>
                </dgm:choose>
                <dgm:presOf/>
              </dgm:layoutNode>
              <dgm:layoutNode name="spChevron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</dgm:layoutNode>
          </dgm:if>
          <dgm:else name="Name36"/>
        </dgm:choose>
      </dgm:forEach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4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5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16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7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8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19.xml><?xml version="1.0" encoding="utf-8"?>
<dgm:layoutDef xmlns:dgm="http://schemas.openxmlformats.org/drawingml/2006/diagram" xmlns:a="http://schemas.openxmlformats.org/drawingml/2006/main" uniqueId="urn:microsoft.com/office/officeart/2005/8/layout/gear1">
  <dgm:title val=""/>
  <dgm:desc val=""/>
  <dgm:catLst>
    <dgm:cat type="relationship" pri="3000"/>
    <dgm:cat type="process" pri="28000"/>
    <dgm:cat type="cycle" pri="14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composite">
    <dgm:varLst>
      <dgm:chMax val="3"/>
      <dgm:animLvl val="lvl"/>
      <dgm:resizeHandles val="exact"/>
    </dgm:varLst>
    <dgm:alg type="composite">
      <dgm:param type="ar" val="1"/>
    </dgm:alg>
    <dgm:shape xmlns:r="http://schemas.openxmlformats.org/officeDocument/2006/relationships" r:blip="">
      <dgm:adjLst/>
    </dgm:shape>
    <dgm:presOf/>
    <dgm:choose name="Name0">
      <dgm:if name="Name1" axis="ch" ptType="node" func="cnt" op="lte" val="1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05"/>
          <dgm:constr type="t" for="ch" forName="gear1" refType="w" fact="0.05"/>
          <dgm:constr type="w" for="ch" forName="gear1srcNode" val="1"/>
          <dgm:constr type="h" for="ch" forName="gear1srcNode" val="1"/>
          <dgm:constr type="l" for="ch" forName="gear1srcNode" refType="w" fact="0.32"/>
          <dgm:constr type="t" for="ch" forName="gear1srcNode"/>
          <dgm:constr type="w" for="ch" forName="gear1dstNode" val="1"/>
          <dgm:constr type="h" for="ch" forName="gear1dstNode" val="1"/>
          <dgm:constr type="r" for="ch" forName="gear1dstNode" refType="w" fact="0.58"/>
          <dgm:constr type="t" for="ch" forName="gear1dstNode" refType="h" fact="0.5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/>
          <dgm:constr type="b" for="ch" forName="gear1ch" refType="h" fact="0.6"/>
        </dgm:constrLst>
      </dgm:if>
      <dgm:if name="Name2" axis="ch" ptType="node" func="cnt" op="equ" val="2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2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2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7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w" fact="0.8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1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0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3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 refType="w" fact="0.34"/>
          <dgm:constr type="t" for="ch" forName="gear2ch" refType="w" fact="0.04"/>
        </dgm:constrLst>
      </dgm:if>
      <dgm:else name="Name3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4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4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95"/>
          <dgm:constr type="diam" for="des" forName="connector1" refType="w" refFor="ch" refForName="gear1" op="equ" fact="1.15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h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3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2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5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/>
          <dgm:constr type="t" for="ch" forName="gear2ch" refType="w" fact="0.58"/>
          <dgm:constr type="w" for="ch" forName="gear3" refType="w" fact="0.48"/>
          <dgm:constr type="h" for="ch" forName="gear3" refType="w" fact="0.48"/>
          <dgm:constr type="l" for="ch" forName="gear3" refType="w" fact="0.31"/>
          <dgm:constr type="t" for="ch" forName="gear3"/>
          <dgm:constr type="w" for="ch" forName="gear3tx" refType="w" fact="0.22"/>
          <dgm:constr type="h" for="ch" forName="gear3tx" refType="w" fact="0.22"/>
          <dgm:constr type="ctrX" for="ch" forName="gear3tx" refType="ctrX" refFor="ch" refForName="gear3"/>
          <dgm:constr type="ctrY" for="ch" forName="gear3tx" refType="ctrY" refFor="ch" refForName="gear3"/>
          <dgm:constr type="w" for="ch" forName="gear3srcNode" val="1"/>
          <dgm:constr type="h" for="ch" forName="gear3srcNode" val="1"/>
          <dgm:constr type="l" for="ch" forName="gear3srcNode" refType="w" fact="0.3"/>
          <dgm:constr type="t" for="ch" forName="gear3srcNode" refType="w" fact="0.25"/>
          <dgm:constr type="w" for="ch" forName="gear3dstNode" val="1"/>
          <dgm:constr type="h" for="ch" forName="gear3dstNode" val="1"/>
          <dgm:constr type="l" for="ch" forName="gear3dstNode" refType="w" fact="0.38"/>
          <dgm:constr type="t" for="ch" forName="gear3dstNode" refType="h" fact="0.05"/>
          <dgm:constr type="diam" for="des" forName="connector3" refType="w" refFor="ch" refForName="gear3" op="equ"/>
          <dgm:constr type="h" for="des" forName="connector3" refType="w" refFor="ch" refForName="gear1" op="equ" fact="0.1"/>
          <dgm:constr type="w" for="ch" forName="gear3ch" refType="w" fact="0.35"/>
          <dgm:constr type="h" for="ch" forName="gear3ch" refType="w" refFor="ch" refForName="gear3ch" fact="0.6"/>
          <dgm:constr type="l" for="ch" forName="gear3ch" refType="w" fact="0.65"/>
          <dgm:constr type="t" for="ch" forName="gear3ch" refType="h" fact="0.13"/>
        </dgm:constrLst>
      </dgm:else>
    </dgm:choose>
    <dgm:ruleLst/>
    <dgm:forEach name="Name4" axis="ch" ptType="node" cnt="1">
      <dgm:layoutNode name="gear1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9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1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1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5">
        <dgm:if name="Name6" axis="ch" ptType="node" func="cnt" op="gte" val="1">
          <dgm:layoutNode name="gear1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7"/>
      </dgm:choose>
    </dgm:forEach>
    <dgm:forEach name="Name8" axis="ch" ptType="node" st="2" cnt="1">
      <dgm:layoutNode name="gear2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6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2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2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9">
        <dgm:if name="Name10" axis="ch" ptType="node" func="cnt" op="gte" val="1">
          <dgm:layoutNode name="gear2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1"/>
      </dgm:choose>
    </dgm:forEach>
    <dgm:forEach name="Name12" axis="ch" ptType="node" st="3" cnt="1">
      <dgm:layoutNode name="gear3" styleLbl="node1">
        <dgm:alg type="sp"/>
        <dgm:shape xmlns:r="http://schemas.openxmlformats.org/officeDocument/2006/relationships" rot="-15" type="gear6" r:blip="">
          <dgm:adjLst/>
        </dgm:shape>
        <dgm:presOf axis="self"/>
        <dgm:constrLst/>
        <dgm:ruleLst/>
      </dgm:layoutNode>
      <dgm:layoutNode name="gear3tx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rect" r:blip="" hideGeom="1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3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3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13">
        <dgm:if name="Name14" axis="ch" ptType="node" func="cnt" op="gte" val="1">
          <dgm:layoutNode name="gear3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5"/>
      </dgm:choose>
    </dgm:forEach>
    <dgm:forEach name="Name16" axis="ch" ptType="sibTrans" hideLastTrans="0" cnt="1">
      <dgm:layoutNode name="connector1" styleLbl="sibTrans2D1">
        <dgm:alg type="conn">
          <dgm:param type="connRout" val="curve"/>
          <dgm:param type="srcNode" val="gear1srcNode"/>
          <dgm:param type="dstNode" val="gear1dstNode"/>
          <dgm:param type="begPts" val="midR"/>
          <dgm:param type="endPts" val="tCtr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7" axis="ch" ptType="sibTrans" hideLastTrans="0" st="2" cnt="1">
      <dgm:layoutNode name="connector2" styleLbl="sibTrans2D1">
        <dgm:alg type="conn">
          <dgm:param type="connRout" val="curve"/>
          <dgm:param type="srcNode" val="gear2srcNode"/>
          <dgm:param type="dstNode" val="gear2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8" axis="ch" ptType="sibTrans" hideLastTrans="0" st="3" cnt="1">
      <dgm:layoutNode name="connector3" styleLbl="sibTrans2D1">
        <dgm:alg type="conn">
          <dgm:param type="connRout" val="curve"/>
          <dgm:param type="srcNode" val="gear3srcNode"/>
          <dgm:param type="dstNode" val="gear3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AscendingPictureAccentProcess">
  <dgm:title val=""/>
  <dgm:desc val=""/>
  <dgm:catLst>
    <dgm:cat type="process" pri="22500"/>
    <dgm:cat type="picture" pri="16000"/>
    <dgm:cat type="pictureconvert" pri="1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shape xmlns:r="http://schemas.openxmlformats.org/officeDocument/2006/relationships" r:blip="">
      <dgm:adjLst/>
    </dgm:shape>
    <dgm:choose name="Name1">
      <dgm:if name="Name2" axis="ch" ptType="node" func="cnt" op="equ" val="1">
        <dgm:choose name="Name3">
          <dgm:if name="Name4" func="var" arg="dir" op="equ" val="norm">
            <dgm:choose name="Name5">
              <dgm:if name="Name6" axis="des" func="maxDepth" op="gt" val="1">
                <dgm:alg type="composite">
                  <dgm:param type="ar" val="2.7"/>
                </dgm:alg>
                <dgm:constrLst>
                  <dgm:constr type="primFontSz" for="ch" forName="parTx1" op="equ" val="65"/>
                  <dgm:constr type="primFontSz" for="ch" forName="desTx1" op="equ" val="65"/>
                  <dgm:constr type="userD" refType="w" fact="0.0247"/>
                  <dgm:constr type="l" for="ch" forName="parTx1" refType="w" fact="0.2711"/>
                  <dgm:constr type="t" for="ch" forName="parTx1" refType="h" fact="0.9603"/>
                  <dgm:constr type="w" for="ch" forName="parTx1" refType="w" fact="0.5325"/>
                  <dgm:constr type="h" for="ch" forName="parTx1" refType="h" fact="0.3856"/>
                  <dgm:constr type="ctrX" for="ch" forName="picture1" refType="w" fact="0.2469"/>
                  <dgm:constr type="ctrY" for="ch" forName="picture1" refType="h" fact="0.9"/>
                  <dgm:constr type="w" for="ch" forName="picture1" refType="w" fact="0.2469"/>
                  <dgm:constr type="h" for="ch" forName="picture1" refType="h" fact="0.6667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</dgm:constrLst>
              </dgm:if>
              <dgm:else name="Name7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userD" refType="w" fact="0.0333"/>
                  <dgm:constr type="l" for="ch" forName="parTx1" refType="w" fact="0.366"/>
                  <dgm:constr type="t" for="ch" forName="parTx1" refType="h" fact="0.7113"/>
                  <dgm:constr type="w" for="ch" forName="parTx1" refType="w" fact="0.7189"/>
                  <dgm:constr type="h" for="ch" forName="parTx1" refType="h" fact="0.3856"/>
                  <dgm:constr type="ctrX" for="ch" forName="picture1" refType="w" fact="0.3333"/>
                  <dgm:constr type="ctrY" for="ch" forName="picture1" refType="h" fact="0.6667"/>
                  <dgm:constr type="w" for="ch" forName="picture1" refType="w" fact="0.3333"/>
                  <dgm:constr type="h" for="ch" forName="picture1" refType="h" fact="0.6667"/>
                </dgm:constrLst>
              </dgm:else>
            </dgm:choose>
          </dgm:if>
          <dgm:else name="Name8">
            <dgm:choose name="Name9">
              <dgm:if name="Name10" axis="des" func="maxDepth" op="gt" val="1">
                <dgm:alg type="composite">
                  <dgm:param type="ar" val="2.7"/>
                </dgm:alg>
                <dgm:constrLst>
                  <dgm:constr type="primFontSz" for="ch" forName="parTx1" op="equ" val="65"/>
                  <dgm:constr type="primFontSz" for="ch" forName="desTx1" op="equ" val="65"/>
                  <dgm:constr type="userD" refType="w" fact="0.0247"/>
                  <dgm:constr type="r" for="ch" forName="parTx1" refType="w" fact="0.7289"/>
                  <dgm:constr type="t" for="ch" forName="parTx1" refType="h" fact="0.9603"/>
                  <dgm:constr type="w" for="ch" forName="parTx1" refType="w" fact="0.5325"/>
                  <dgm:constr type="h" for="ch" forName="parTx1" refType="h" fact="0.3856"/>
                  <dgm:constr type="ctrX" for="ch" forName="picture1" refType="w" fact="0.7531"/>
                  <dgm:constr type="ctrY" for="ch" forName="picture1" refType="h" fact="0.9"/>
                  <dgm:constr type="w" for="ch" forName="picture1" refType="w" fact="0.2469"/>
                  <dgm:constr type="h" for="ch" forName="picture1" refType="h" fact="0.6667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</dgm:constrLst>
              </dgm:if>
              <dgm:else name="Name1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userD" refType="w" fact="0.0333"/>
                  <dgm:constr type="r" for="ch" forName="parTx1" refType="w" fact="0.634"/>
                  <dgm:constr type="t" for="ch" forName="parTx1" refType="h" fact="0.7113"/>
                  <dgm:constr type="w" for="ch" forName="parTx1" refType="w" fact="0.7189"/>
                  <dgm:constr type="h" for="ch" forName="parTx1" refType="h" fact="0.3856"/>
                  <dgm:constr type="ctrX" for="ch" forName="picture1" refType="w" fact="0.6667"/>
                  <dgm:constr type="ctrY" for="ch" forName="picture1" refType="h" fact="0.6667"/>
                  <dgm:constr type="w" for="ch" forName="picture1" refType="w" fact="0.3333"/>
                  <dgm:constr type="h" for="ch" forName="picture1" refType="h" fact="0.6667"/>
                </dgm:constrLst>
              </dgm:else>
            </dgm:choose>
          </dgm:else>
        </dgm:choose>
      </dgm:if>
      <dgm:if name="Name12" axis="ch" ptType="node" func="cnt" op="equ" val="2">
        <dgm:choose name="Name13">
          <dgm:if name="Name14" func="var" arg="dir" op="equ" val="norm">
            <dgm:choose name="Name15">
              <dgm:if name="Name16" axis="des" func="maxDepth" op="gt" val="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userD" refType="w" fact="0.0188"/>
                  <dgm:constr type="ctrX" for="ch" forName="dot1" refType="w" fact="0.3221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3056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2859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3095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3346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3597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3848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41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3597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3597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l" for="ch" forName="parTx1" refType="w" fact="0.197"/>
                  <dgm:constr type="t" for="ch" forName="parTx1" refType="h" fact="0.8169"/>
                  <dgm:constr type="w" for="ch" forName="parTx1" refType="w" fact="0.4064"/>
                  <dgm:constr type="h" for="ch" forName="parTx1" refType="h" fact="0.218"/>
                  <dgm:constr type="ctrX" for="ch" forName="picture1" refType="w" fact="0.1785"/>
                  <dgm:constr type="ctrY" for="ch" forName="picture1" refType="h" fact="0.7834"/>
                  <dgm:constr type="w" for="ch" forName="picture1" refType="w" fact="0.1884"/>
                  <dgm:constr type="h" for="ch" forName="picture1" refType="h" fact="0.3768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688"/>
                  <dgm:constr type="t" for="ch" forName="parTx2" refType="h" fact="0.3905"/>
                  <dgm:constr type="w" for="ch" forName="parTx2" refType="w" fact="0.4064"/>
                  <dgm:constr type="h" for="ch" forName="parTx2" refType="h" fact="0.218"/>
                  <dgm:constr type="ctrX" for="ch" forName="picture2" refType="w" fact="0.3503"/>
                  <dgm:constr type="ctrY" for="ch" forName="picture2" refType="h" fact="0.357"/>
                  <dgm:constr type="w" for="ch" forName="picture2" refType="w" fact="0.1884"/>
                  <dgm:constr type="h" for="ch" forName="picture2" refType="h" fact="0.3768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</dgm:constrLst>
              </dgm:if>
              <dgm:else name="Name17">
                <dgm:alg type="composite">
                  <dgm:param type="ar" val="1.507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userD" refType="w" fact="0.025"/>
                  <dgm:constr type="ctrX" for="ch" forName="dot1" refType="w" fact="0.4274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4055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3794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4106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444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4773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5106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544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4773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4773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l" for="ch" forName="parTx1" refType="w" fact="0.2614"/>
                  <dgm:constr type="t" for="ch" forName="parTx1" refType="h" fact="0.8086"/>
                  <dgm:constr type="w" for="ch" forName="parTx1" refType="w" fact="0.5392"/>
                  <dgm:constr type="h" for="ch" forName="parTx1" refType="h" fact="0.218"/>
                  <dgm:constr type="ctrX" for="ch" forName="picture1" refType="w" fact="0.2369"/>
                  <dgm:constr type="ctrY" for="ch" forName="picture1" refType="h" fact="0.7834"/>
                  <dgm:constr type="w" for="ch" forName="picture1" refType="w" fact="0.25"/>
                  <dgm:constr type="h" for="ch" forName="picture1" refType="h" fact="0.3768"/>
                  <dgm:constr type="l" for="ch" forName="parTx2" refType="w" fact="0.4893"/>
                  <dgm:constr type="t" for="ch" forName="parTx2" refType="h" fact="0.3822"/>
                  <dgm:constr type="w" for="ch" forName="parTx2" refType="w" fact="0.5392"/>
                  <dgm:constr type="h" for="ch" forName="parTx2" refType="h" fact="0.218"/>
                  <dgm:constr type="ctrX" for="ch" forName="picture2" refType="w" fact="0.4648"/>
                  <dgm:constr type="ctrY" for="ch" forName="picture2" refType="h" fact="0.357"/>
                  <dgm:constr type="w" for="ch" forName="picture2" refType="w" fact="0.25"/>
                  <dgm:constr type="h" for="ch" forName="picture2" refType="h" fact="0.3768"/>
                </dgm:constrLst>
              </dgm:else>
            </dgm:choose>
          </dgm:if>
          <dgm:else name="Name18">
            <dgm:choose name="Name19">
              <dgm:if name="Name20" axis="des" func="maxDepth" op="gt" val="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userD" refType="w" fact="0.0188"/>
                  <dgm:constr type="ctrX" for="ch" forName="dot1" refType="w" fact="0.6779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6944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7141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6905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6654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6403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6152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59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6403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6403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r" for="ch" forName="parTx1" refType="w" fact="0.803"/>
                  <dgm:constr type="t" for="ch" forName="parTx1" refType="h" fact="0.8169"/>
                  <dgm:constr type="w" for="ch" forName="parTx1" refType="w" fact="0.4064"/>
                  <dgm:constr type="h" for="ch" forName="parTx1" refType="h" fact="0.218"/>
                  <dgm:constr type="ctrX" for="ch" forName="picture1" refType="w" fact="0.8215"/>
                  <dgm:constr type="ctrY" for="ch" forName="picture1" refType="h" fact="0.7834"/>
                  <dgm:constr type="w" for="ch" forName="picture1" refType="w" fact="0.1884"/>
                  <dgm:constr type="h" for="ch" forName="picture1" refType="h" fact="0.3768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312"/>
                  <dgm:constr type="t" for="ch" forName="parTx2" refType="h" fact="0.3905"/>
                  <dgm:constr type="w" for="ch" forName="parTx2" refType="w" fact="0.4064"/>
                  <dgm:constr type="h" for="ch" forName="parTx2" refType="h" fact="0.218"/>
                  <dgm:constr type="ctrX" for="ch" forName="picture2" refType="w" fact="0.6497"/>
                  <dgm:constr type="ctrY" for="ch" forName="picture2" refType="h" fact="0.357"/>
                  <dgm:constr type="w" for="ch" forName="picture2" refType="w" fact="0.1884"/>
                  <dgm:constr type="h" for="ch" forName="picture2" refType="h" fact="0.3768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</dgm:constrLst>
              </dgm:if>
              <dgm:else name="Name21">
                <dgm:alg type="composite">
                  <dgm:param type="ar" val="1.507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userD" refType="w" fact="0.025"/>
                  <dgm:constr type="ctrX" for="ch" forName="dot1" refType="w" fact="0.5726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5945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6206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5894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556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5227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4894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456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5227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5227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r" for="ch" forName="parTx1" refType="w" fact="0.7386"/>
                  <dgm:constr type="t" for="ch" forName="parTx1" refType="h" fact="0.8086"/>
                  <dgm:constr type="w" for="ch" forName="parTx1" refType="w" fact="0.5392"/>
                  <dgm:constr type="h" for="ch" forName="parTx1" refType="h" fact="0.218"/>
                  <dgm:constr type="ctrX" for="ch" forName="picture1" refType="w" fact="0.7631"/>
                  <dgm:constr type="ctrY" for="ch" forName="picture1" refType="h" fact="0.7834"/>
                  <dgm:constr type="w" for="ch" forName="picture1" refType="w" fact="0.25"/>
                  <dgm:constr type="h" for="ch" forName="picture1" refType="h" fact="0.3768"/>
                  <dgm:constr type="r" for="ch" forName="parTx2" refType="w" fact="0.5107"/>
                  <dgm:constr type="t" for="ch" forName="parTx2" refType="h" fact="0.3822"/>
                  <dgm:constr type="w" for="ch" forName="parTx2" refType="w" fact="0.5392"/>
                  <dgm:constr type="h" for="ch" forName="parTx2" refType="h" fact="0.218"/>
                  <dgm:constr type="ctrX" for="ch" forName="picture2" refType="w" fact="0.5352"/>
                  <dgm:constr type="ctrY" for="ch" forName="picture2" refType="h" fact="0.357"/>
                  <dgm:constr type="w" for="ch" forName="picture2" refType="w" fact="0.25"/>
                  <dgm:constr type="h" for="ch" forName="picture2" refType="h" fact="0.3768"/>
                </dgm:constrLst>
              </dgm:else>
            </dgm:choose>
          </dgm:else>
        </dgm:choose>
      </dgm:if>
      <dgm:if name="Name22" axis="ch" ptType="node" func="cnt" op="equ" val="3">
        <dgm:choose name="Name23">
          <dgm:if name="Name24" func="var" arg="dir" op="equ" val="norm">
            <dgm:choose name="Name25">
              <dgm:if name="Name26" axis="des" func="maxDepth" op="gt" val="1">
                <dgm:alg type="composite">
                  <dgm:param type="ar" val="1.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userD" refType="w" fact="0.0162"/>
                  <dgm:constr type="ctrX" for="ch" forName="dot1" refType="w" fact="0.2981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2676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2357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4445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4323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4236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446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4685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491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5135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4685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4685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l" for="ch" forName="parTx1" refType="w" fact="0.1487"/>
                  <dgm:constr type="t" for="ch" forName="parTx1" refType="h" fact="0.8596"/>
                  <dgm:constr type="w" for="ch" forName="parTx1" refType="w" fact="0.3491"/>
                  <dgm:constr type="h" for="ch" forName="parTx1" refType="h" fact="0.1638"/>
                  <dgm:constr type="ctrX" for="ch" forName="picture1" refType="w" fact="0.1328"/>
                  <dgm:constr type="ctrY" for="ch" forName="picture1" refType="h" fact="0.8361"/>
                  <dgm:constr type="w" for="ch" forName="picture1" refType="w" fact="0.1618"/>
                  <dgm:constr type="h" for="ch" forName="picture1" refType="h" fact="0.2832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732"/>
                  <dgm:constr type="t" for="ch" forName="parTx2" refType="h" fact="0.6469"/>
                  <dgm:constr type="w" for="ch" forName="parTx2" refType="w" fact="0.3491"/>
                  <dgm:constr type="h" for="ch" forName="parTx2" refType="h" fact="0.1638"/>
                  <dgm:constr type="ctrX" for="ch" forName="picture2" refType="w" fact="0.3573"/>
                  <dgm:constr type="ctrY" for="ch" forName="picture2" refType="h" fact="0.6234"/>
                  <dgm:constr type="w" for="ch" forName="picture2" refType="w" fact="0.1618"/>
                  <dgm:constr type="h" for="ch" forName="picture2" refType="h" fact="0.2832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4763"/>
                  <dgm:constr type="t" for="ch" forName="parTx3" refType="h" fact="0.3243"/>
                  <dgm:constr type="w" for="ch" forName="parTx3" refType="w" fact="0.3491"/>
                  <dgm:constr type="h" for="ch" forName="parTx3" refType="h" fact="0.1638"/>
                  <dgm:constr type="ctrX" for="ch" forName="picture3" refType="w" fact="0.4604"/>
                  <dgm:constr type="ctrY" for="ch" forName="picture3" refType="h" fact="0.3008"/>
                  <dgm:constr type="w" for="ch" forName="picture3" refType="w" fact="0.1618"/>
                  <dgm:constr type="h" for="ch" forName="picture3" refType="h" fact="0.2832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</dgm:constrLst>
              </dgm:if>
              <dgm:else name="Name27">
                <dgm:alg type="composite">
                  <dgm:param type="ar" val="1.416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userD" refType="w" fact="0.02"/>
                  <dgm:constr type="ctrX" for="ch" forName="dot1" refType="w" fact="0.3684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3307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2912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5494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5342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5234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5512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579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6068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6346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579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579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l" for="ch" forName="parTx1" refType="w" fact="0.1837"/>
                  <dgm:constr type="t" for="ch" forName="parTx1" refType="h" fact="0.8551"/>
                  <dgm:constr type="w" for="ch" forName="parTx1" refType="w" fact="0.4314"/>
                  <dgm:constr type="h" for="ch" forName="parTx1" refType="h" fact="0.1638"/>
                  <dgm:constr type="ctrX" for="ch" forName="picture1" refType="w" fact="0.1641"/>
                  <dgm:constr type="ctrY" for="ch" forName="picture1" refType="h" fact="0.8361"/>
                  <dgm:constr type="w" for="ch" forName="picture1" refType="w" fact="0.2"/>
                  <dgm:constr type="h" for="ch" forName="picture1" refType="h" fact="0.2832"/>
                  <dgm:constr type="l" for="ch" forName="parTx2" refType="w" fact="0.4612"/>
                  <dgm:constr type="t" for="ch" forName="parTx2" refType="h" fact="0.6424"/>
                  <dgm:constr type="w" for="ch" forName="parTx2" refType="w" fact="0.4314"/>
                  <dgm:constr type="h" for="ch" forName="parTx2" refType="h" fact="0.1638"/>
                  <dgm:constr type="ctrX" for="ch" forName="picture2" refType="w" fact="0.4416"/>
                  <dgm:constr type="ctrY" for="ch" forName="picture2" refType="h" fact="0.6234"/>
                  <dgm:constr type="w" for="ch" forName="picture2" refType="w" fact="0.2"/>
                  <dgm:constr type="h" for="ch" forName="picture2" refType="h" fact="0.2832"/>
                  <dgm:constr type="l" for="ch" forName="parTx3" refType="w" fact="0.5886"/>
                  <dgm:constr type="t" for="ch" forName="parTx3" refType="h" fact="0.3198"/>
                  <dgm:constr type="w" for="ch" forName="parTx3" refType="w" fact="0.4314"/>
                  <dgm:constr type="h" for="ch" forName="parTx3" refType="h" fact="0.1638"/>
                  <dgm:constr type="ctrX" for="ch" forName="picture3" refType="w" fact="0.569"/>
                  <dgm:constr type="ctrY" for="ch" forName="picture3" refType="h" fact="0.3008"/>
                  <dgm:constr type="w" for="ch" forName="picture3" refType="w" fact="0.2"/>
                  <dgm:constr type="h" for="ch" forName="picture3" refType="h" fact="0.2832"/>
                </dgm:constrLst>
              </dgm:else>
            </dgm:choose>
          </dgm:if>
          <dgm:else name="Name28">
            <dgm:choose name="Name29">
              <dgm:if name="Name30" axis="des" func="maxDepth" op="gt" val="1">
                <dgm:alg type="composite">
                  <dgm:param type="ar" val="1.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userD" refType="w" fact="0.0162"/>
                  <dgm:constr type="ctrX" for="ch" forName="dot1" refType="w" fact="0.7019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7324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7643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5555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5677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5764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554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5315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509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4865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5315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5315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r" for="ch" forName="parTx1" refType="w" fact="0.8513"/>
                  <dgm:constr type="t" for="ch" forName="parTx1" refType="h" fact="0.8596"/>
                  <dgm:constr type="w" for="ch" forName="parTx1" refType="w" fact="0.3491"/>
                  <dgm:constr type="h" for="ch" forName="parTx1" refType="h" fact="0.1638"/>
                  <dgm:constr type="ctrX" for="ch" forName="picture1" refType="w" fact="0.8672"/>
                  <dgm:constr type="ctrY" for="ch" forName="picture1" refType="h" fact="0.8361"/>
                  <dgm:constr type="w" for="ch" forName="picture1" refType="w" fact="0.1618"/>
                  <dgm:constr type="h" for="ch" forName="picture1" refType="h" fact="0.2832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268"/>
                  <dgm:constr type="t" for="ch" forName="parTx2" refType="h" fact="0.6469"/>
                  <dgm:constr type="w" for="ch" forName="parTx2" refType="w" fact="0.3491"/>
                  <dgm:constr type="h" for="ch" forName="parTx2" refType="h" fact="0.1638"/>
                  <dgm:constr type="ctrX" for="ch" forName="picture2" refType="w" fact="0.6427"/>
                  <dgm:constr type="ctrY" for="ch" forName="picture2" refType="h" fact="0.6234"/>
                  <dgm:constr type="w" for="ch" forName="picture2" refType="w" fact="0.1618"/>
                  <dgm:constr type="h" for="ch" forName="picture2" refType="h" fact="0.2832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5237"/>
                  <dgm:constr type="t" for="ch" forName="parTx3" refType="h" fact="0.3243"/>
                  <dgm:constr type="w" for="ch" forName="parTx3" refType="w" fact="0.3491"/>
                  <dgm:constr type="h" for="ch" forName="parTx3" refType="h" fact="0.1638"/>
                  <dgm:constr type="ctrX" for="ch" forName="picture3" refType="w" fact="0.5396"/>
                  <dgm:constr type="ctrY" for="ch" forName="picture3" refType="h" fact="0.3008"/>
                  <dgm:constr type="w" for="ch" forName="picture3" refType="w" fact="0.1618"/>
                  <dgm:constr type="h" for="ch" forName="picture3" refType="h" fact="0.2832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</dgm:constrLst>
              </dgm:if>
              <dgm:else name="Name31">
                <dgm:alg type="composite">
                  <dgm:param type="ar" val="1.416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userD" refType="w" fact="0.02"/>
                  <dgm:constr type="ctrX" for="ch" forName="dot1" refType="w" fact="0.6316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6693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7088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4506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4658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4766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4488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421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3932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3654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421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421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r" for="ch" forName="parTx1" refType="w" fact="0.8163"/>
                  <dgm:constr type="t" for="ch" forName="parTx1" refType="h" fact="0.8551"/>
                  <dgm:constr type="w" for="ch" forName="parTx1" refType="w" fact="0.4314"/>
                  <dgm:constr type="h" for="ch" forName="parTx1" refType="h" fact="0.1638"/>
                  <dgm:constr type="ctrX" for="ch" forName="picture1" refType="w" fact="0.8359"/>
                  <dgm:constr type="ctrY" for="ch" forName="picture1" refType="h" fact="0.8361"/>
                  <dgm:constr type="w" for="ch" forName="picture1" refType="w" fact="0.2"/>
                  <dgm:constr type="h" for="ch" forName="picture1" refType="h" fact="0.2832"/>
                  <dgm:constr type="r" for="ch" forName="parTx2" refType="w" fact="0.5388"/>
                  <dgm:constr type="t" for="ch" forName="parTx2" refType="h" fact="0.6424"/>
                  <dgm:constr type="w" for="ch" forName="parTx2" refType="w" fact="0.4314"/>
                  <dgm:constr type="h" for="ch" forName="parTx2" refType="h" fact="0.1638"/>
                  <dgm:constr type="ctrX" for="ch" forName="picture2" refType="w" fact="0.5584"/>
                  <dgm:constr type="ctrY" for="ch" forName="picture2" refType="h" fact="0.6234"/>
                  <dgm:constr type="w" for="ch" forName="picture2" refType="w" fact="0.2"/>
                  <dgm:constr type="h" for="ch" forName="picture2" refType="h" fact="0.2832"/>
                  <dgm:constr type="r" for="ch" forName="parTx3" refType="w" fact="0.4114"/>
                  <dgm:constr type="t" for="ch" forName="parTx3" refType="h" fact="0.3198"/>
                  <dgm:constr type="w" for="ch" forName="parTx3" refType="w" fact="0.4314"/>
                  <dgm:constr type="h" for="ch" forName="parTx3" refType="h" fact="0.1638"/>
                  <dgm:constr type="ctrX" for="ch" forName="picture3" refType="w" fact="0.431"/>
                  <dgm:constr type="ctrY" for="ch" forName="picture3" refType="h" fact="0.3008"/>
                  <dgm:constr type="w" for="ch" forName="picture3" refType="w" fact="0.2"/>
                  <dgm:constr type="h" for="ch" forName="picture3" refType="h" fact="0.2832"/>
                </dgm:constrLst>
              </dgm:else>
            </dgm:choose>
          </dgm:else>
        </dgm:choose>
      </dgm:if>
      <dgm:if name="Name32" axis="ch" ptType="node" func="cnt" op="equ" val="4">
        <dgm:choose name="Name33">
          <dgm:if name="Name34" func="var" arg="dir" op="equ" val="norm">
            <dgm:choose name="Name35">
              <dgm:if name="Name36" axis="des" func="maxDepth" op="gt" val="1">
                <dgm:alg type="composite">
                  <dgm:param type="ar" val="1.5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userD" refType="w" fact="0.0136"/>
                  <dgm:constr type="ctrX" for="ch" forName="dot1" refType="w" fact="0.3253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2949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2635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2313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4675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5486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5267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5462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5657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5851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6046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5657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5657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l" for="ch" forName="parTx1" refType="w" fact="0.1466"/>
                  <dgm:constr type="t" for="ch" forName="parTx1" refType="h" fact="0.9095"/>
                  <dgm:constr type="w" for="ch" forName="parTx1" refType="w" fact="0.294"/>
                  <dgm:constr type="h" for="ch" forName="parTx1" refType="h" fact="0.1222"/>
                  <dgm:constr type="ctrX" for="ch" forName="picture1" refType="w" fact="0.1333"/>
                  <dgm:constr type="ctrY" for="ch" forName="picture1" refType="h" fact="0.8922"/>
                  <dgm:constr type="w" for="ch" forName="picture1" refType="w" fact="0.1363"/>
                  <dgm:constr type="h" for="ch" forName="picture1" refType="h" fact="0.211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105"/>
                  <dgm:constr type="t" for="ch" forName="parTx2" refType="h" fact="0.762"/>
                  <dgm:constr type="w" for="ch" forName="parTx2" refType="w" fact="0.294"/>
                  <dgm:constr type="h" for="ch" forName="parTx2" refType="h" fact="0.1222"/>
                  <dgm:constr type="ctrX" for="ch" forName="picture2" refType="w" fact="0.3972"/>
                  <dgm:constr type="ctrY" for="ch" forName="picture2" refType="h" fact="0.7447"/>
                  <dgm:constr type="w" for="ch" forName="picture2" refType="w" fact="0.1363"/>
                  <dgm:constr type="h" for="ch" forName="picture2" refType="h" fact="0.211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229"/>
                  <dgm:constr type="t" for="ch" forName="parTx3" refType="h" fact="0.5294"/>
                  <dgm:constr type="w" for="ch" forName="parTx3" refType="w" fact="0.294"/>
                  <dgm:constr type="h" for="ch" forName="parTx3" refType="h" fact="0.1222"/>
                  <dgm:constr type="ctrX" for="ch" forName="picture3" refType="w" fact="0.5095"/>
                  <dgm:constr type="ctrY" for="ch" forName="picture3" refType="h" fact="0.5121"/>
                  <dgm:constr type="w" for="ch" forName="picture3" refType="w" fact="0.1363"/>
                  <dgm:constr type="h" for="ch" forName="picture3" refType="h" fact="0.211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722"/>
                  <dgm:constr type="t" for="ch" forName="parTx4" refType="h" fact="0.2523"/>
                  <dgm:constr type="w" for="ch" forName="parTx4" refType="w" fact="0.294"/>
                  <dgm:constr type="h" for="ch" forName="parTx4" refType="h" fact="0.1222"/>
                  <dgm:constr type="ctrX" for="ch" forName="picture4" refType="w" fact="0.5588"/>
                  <dgm:constr type="ctrY" for="ch" forName="picture4" refType="h" fact="0.235"/>
                  <dgm:constr type="w" for="ch" forName="picture4" refType="w" fact="0.1363"/>
                  <dgm:constr type="h" for="ch" forName="picture4" refType="h" fact="0.211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</dgm:constrLst>
              </dgm:if>
              <dgm:else name="Name37">
                <dgm:alg type="composite">
                  <dgm:param type="ar" val="1.26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userD" refType="w" fact="0.0167"/>
                  <dgm:constr type="ctrX" for="ch" forName="dot1" refType="w" fact="0.3978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3606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3223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2829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5717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6709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6441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6679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6917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7155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7394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6917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6917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l" for="ch" forName="parTx1" refType="w" fact="0.1793"/>
                  <dgm:constr type="t" for="ch" forName="parTx1" refType="h" fact="0.9064"/>
                  <dgm:constr type="w" for="ch" forName="parTx1" refType="w" fact="0.3595"/>
                  <dgm:constr type="h" for="ch" forName="parTx1" refType="h" fact="0.1222"/>
                  <dgm:constr type="ctrX" for="ch" forName="picture1" refType="w" fact="0.163"/>
                  <dgm:constr type="ctrY" for="ch" forName="picture1" refType="h" fact="0.8922"/>
                  <dgm:constr type="w" for="ch" forName="picture1" refType="w" fact="0.1667"/>
                  <dgm:constr type="h" for="ch" forName="picture1" refType="h" fact="0.2113"/>
                  <dgm:constr type="l" for="ch" forName="parTx2" refType="w" fact="0.502"/>
                  <dgm:constr type="t" for="ch" forName="parTx2" refType="h" fact="0.7589"/>
                  <dgm:constr type="w" for="ch" forName="parTx2" refType="w" fact="0.3595"/>
                  <dgm:constr type="h" for="ch" forName="parTx2" refType="h" fact="0.1222"/>
                  <dgm:constr type="ctrX" for="ch" forName="picture2" refType="w" fact="0.4857"/>
                  <dgm:constr type="ctrY" for="ch" forName="picture2" refType="h" fact="0.7447"/>
                  <dgm:constr type="w" for="ch" forName="picture2" refType="w" fact="0.1667"/>
                  <dgm:constr type="h" for="ch" forName="picture2" refType="h" fact="0.2113"/>
                  <dgm:constr type="l" for="ch" forName="parTx3" refType="w" fact="0.6394"/>
                  <dgm:constr type="t" for="ch" forName="parTx3" refType="h" fact="0.5263"/>
                  <dgm:constr type="w" for="ch" forName="parTx3" refType="w" fact="0.3595"/>
                  <dgm:constr type="h" for="ch" forName="parTx3" refType="h" fact="0.1222"/>
                  <dgm:constr type="ctrX" for="ch" forName="picture3" refType="w" fact="0.6231"/>
                  <dgm:constr type="ctrY" for="ch" forName="picture3" refType="h" fact="0.5121"/>
                  <dgm:constr type="w" for="ch" forName="picture3" refType="w" fact="0.1667"/>
                  <dgm:constr type="h" for="ch" forName="picture3" refType="h" fact="0.2113"/>
                  <dgm:constr type="l" for="ch" forName="parTx4" refType="w" fact="0.6997"/>
                  <dgm:constr type="t" for="ch" forName="parTx4" refType="h" fact="0.2492"/>
                  <dgm:constr type="w" for="ch" forName="parTx4" refType="w" fact="0.3595"/>
                  <dgm:constr type="h" for="ch" forName="parTx4" refType="h" fact="0.1222"/>
                  <dgm:constr type="ctrX" for="ch" forName="picture4" refType="w" fact="0.6834"/>
                  <dgm:constr type="ctrY" for="ch" forName="picture4" refType="h" fact="0.235"/>
                  <dgm:constr type="w" for="ch" forName="picture4" refType="w" fact="0.1667"/>
                  <dgm:constr type="h" for="ch" forName="picture4" refType="h" fact="0.2113"/>
                </dgm:constrLst>
              </dgm:else>
            </dgm:choose>
          </dgm:if>
          <dgm:else name="Name38">
            <dgm:choose name="Name39">
              <dgm:if name="Name40" axis="des" func="maxDepth" op="gt" val="1">
                <dgm:alg type="composite">
                  <dgm:param type="ar" val="1.5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userD" refType="w" fact="0.0136"/>
                  <dgm:constr type="ctrX" for="ch" forName="dot1" refType="w" fact="0.6747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7051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7365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7687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5325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4514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4733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4538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4343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4149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3954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4343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4343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r" for="ch" forName="parTx1" refType="w" fact="0.8534"/>
                  <dgm:constr type="t" for="ch" forName="parTx1" refType="h" fact="0.9095"/>
                  <dgm:constr type="w" for="ch" forName="parTx1" refType="w" fact="0.294"/>
                  <dgm:constr type="h" for="ch" forName="parTx1" refType="h" fact="0.1222"/>
                  <dgm:constr type="ctrX" for="ch" forName="picture1" refType="w" fact="0.8667"/>
                  <dgm:constr type="ctrY" for="ch" forName="picture1" refType="h" fact="0.8922"/>
                  <dgm:constr type="w" for="ch" forName="picture1" refType="w" fact="0.1363"/>
                  <dgm:constr type="h" for="ch" forName="picture1" refType="h" fact="0.211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895"/>
                  <dgm:constr type="t" for="ch" forName="parTx2" refType="h" fact="0.762"/>
                  <dgm:constr type="w" for="ch" forName="parTx2" refType="w" fact="0.294"/>
                  <dgm:constr type="h" for="ch" forName="parTx2" refType="h" fact="0.1222"/>
                  <dgm:constr type="ctrX" for="ch" forName="picture2" refType="w" fact="0.6028"/>
                  <dgm:constr type="ctrY" for="ch" forName="picture2" refType="h" fact="0.7447"/>
                  <dgm:constr type="w" for="ch" forName="picture2" refType="w" fact="0.1363"/>
                  <dgm:constr type="h" for="ch" forName="picture2" refType="h" fact="0.211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771"/>
                  <dgm:constr type="t" for="ch" forName="parTx3" refType="h" fact="0.5294"/>
                  <dgm:constr type="w" for="ch" forName="parTx3" refType="w" fact="0.294"/>
                  <dgm:constr type="h" for="ch" forName="parTx3" refType="h" fact="0.1222"/>
                  <dgm:constr type="ctrX" for="ch" forName="picture3" refType="w" fact="0.4905"/>
                  <dgm:constr type="ctrY" for="ch" forName="picture3" refType="h" fact="0.5121"/>
                  <dgm:constr type="w" for="ch" forName="picture3" refType="w" fact="0.1363"/>
                  <dgm:constr type="h" for="ch" forName="picture3" refType="h" fact="0.211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278"/>
                  <dgm:constr type="t" for="ch" forName="parTx4" refType="h" fact="0.2523"/>
                  <dgm:constr type="w" for="ch" forName="parTx4" refType="w" fact="0.294"/>
                  <dgm:constr type="h" for="ch" forName="parTx4" refType="h" fact="0.1222"/>
                  <dgm:constr type="ctrX" for="ch" forName="picture4" refType="w" fact="0.4412"/>
                  <dgm:constr type="ctrY" for="ch" forName="picture4" refType="h" fact="0.235"/>
                  <dgm:constr type="w" for="ch" forName="picture4" refType="w" fact="0.1363"/>
                  <dgm:constr type="h" for="ch" forName="picture4" refType="h" fact="0.211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</dgm:constrLst>
              </dgm:if>
              <dgm:else name="Name41">
                <dgm:alg type="composite">
                  <dgm:param type="ar" val="1.26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userD" refType="w" fact="0.0167"/>
                  <dgm:constr type="ctrX" for="ch" forName="dot1" refType="w" fact="0.6022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6394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6777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7171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4283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3291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3559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3321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3083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2845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2606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3083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3083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r" for="ch" forName="parTx1" refType="w" fact="0.8207"/>
                  <dgm:constr type="t" for="ch" forName="parTx1" refType="h" fact="0.9064"/>
                  <dgm:constr type="w" for="ch" forName="parTx1" refType="w" fact="0.3595"/>
                  <dgm:constr type="h" for="ch" forName="parTx1" refType="h" fact="0.1222"/>
                  <dgm:constr type="ctrX" for="ch" forName="picture1" refType="w" fact="0.837"/>
                  <dgm:constr type="ctrY" for="ch" forName="picture1" refType="h" fact="0.8922"/>
                  <dgm:constr type="w" for="ch" forName="picture1" refType="w" fact="0.1667"/>
                  <dgm:constr type="h" for="ch" forName="picture1" refType="h" fact="0.2113"/>
                  <dgm:constr type="r" for="ch" forName="parTx2" refType="w" fact="0.498"/>
                  <dgm:constr type="t" for="ch" forName="parTx2" refType="h" fact="0.7589"/>
                  <dgm:constr type="w" for="ch" forName="parTx2" refType="w" fact="0.3595"/>
                  <dgm:constr type="h" for="ch" forName="parTx2" refType="h" fact="0.1222"/>
                  <dgm:constr type="ctrX" for="ch" forName="picture2" refType="w" fact="0.5143"/>
                  <dgm:constr type="ctrY" for="ch" forName="picture2" refType="h" fact="0.7447"/>
                  <dgm:constr type="w" for="ch" forName="picture2" refType="w" fact="0.1667"/>
                  <dgm:constr type="h" for="ch" forName="picture2" refType="h" fact="0.2113"/>
                  <dgm:constr type="r" for="ch" forName="parTx3" refType="w" fact="0.3606"/>
                  <dgm:constr type="t" for="ch" forName="parTx3" refType="h" fact="0.5263"/>
                  <dgm:constr type="w" for="ch" forName="parTx3" refType="w" fact="0.3595"/>
                  <dgm:constr type="h" for="ch" forName="parTx3" refType="h" fact="0.1222"/>
                  <dgm:constr type="ctrX" for="ch" forName="picture3" refType="w" fact="0.3769"/>
                  <dgm:constr type="ctrY" for="ch" forName="picture3" refType="h" fact="0.5121"/>
                  <dgm:constr type="w" for="ch" forName="picture3" refType="w" fact="0.1667"/>
                  <dgm:constr type="h" for="ch" forName="picture3" refType="h" fact="0.2113"/>
                  <dgm:constr type="r" for="ch" forName="parTx4" refType="w" fact="0.3003"/>
                  <dgm:constr type="t" for="ch" forName="parTx4" refType="h" fact="0.2492"/>
                  <dgm:constr type="w" for="ch" forName="parTx4" refType="w" fact="0.3595"/>
                  <dgm:constr type="h" for="ch" forName="parTx4" refType="h" fact="0.1222"/>
                  <dgm:constr type="ctrX" for="ch" forName="picture4" refType="w" fact="0.3166"/>
                  <dgm:constr type="ctrY" for="ch" forName="picture4" refType="h" fact="0.235"/>
                  <dgm:constr type="w" for="ch" forName="picture4" refType="w" fact="0.1667"/>
                  <dgm:constr type="h" for="ch" forName="picture4" refType="h" fact="0.2113"/>
                </dgm:constrLst>
              </dgm:else>
            </dgm:choose>
          </dgm:else>
        </dgm:choose>
      </dgm:if>
      <dgm:if name="Name42" axis="ch" ptType="node" func="cnt" op="equ" val="5">
        <dgm:choose name="Name43">
          <dgm:if name="Name44" func="var" arg="dir" op="equ" val="norm">
            <dgm:choose name="Name45">
              <dgm:if name="Name46" axis="des" func="maxDepth" op="gt" val="1">
                <dgm:alg type="composite">
                  <dgm:param type="ar" val="1.4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userD" refType="w" fact="0.0118"/>
                  <dgm:constr type="ctrX" for="ch" forName="dot1" refType="w" fact="0.3263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3001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2733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2462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4691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4484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5549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601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5779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5951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6123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6295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6467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6123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6123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l" for="ch" forName="parTx1" refType="w" fact="0.1746"/>
                  <dgm:constr type="t" for="ch" forName="parTx1" refType="h" fact="0.9304"/>
                  <dgm:constr type="w" for="ch" forName="parTx1" refType="w" fact="0.2544"/>
                  <dgm:constr type="h" for="ch" forName="parTx1" refType="h" fact="0.0962"/>
                  <dgm:constr type="ctrX" for="ch" forName="picture1" refType="w" fact="0.1631"/>
                  <dgm:constr type="ctrY" for="ch" forName="picture1" refType="h" fact="0.9169"/>
                  <dgm:constr type="w" for="ch" forName="picture1" refType="w" fact="0.118"/>
                  <dgm:constr type="h" for="ch" forName="picture1" refType="h" fact="0.166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982"/>
                  <dgm:constr type="t" for="ch" forName="parTx2" refType="h" fact="0.8167"/>
                  <dgm:constr type="w" for="ch" forName="parTx2" refType="w" fact="0.2544"/>
                  <dgm:constr type="h" for="ch" forName="parTx2" refType="h" fact="0.0962"/>
                  <dgm:constr type="ctrX" for="ch" forName="picture2" refType="w" fact="0.3866"/>
                  <dgm:constr type="ctrY" for="ch" forName="picture2" refType="h" fact="0.8032"/>
                  <dgm:constr type="w" for="ch" forName="picture2" refType="w" fact="0.118"/>
                  <dgm:constr type="h" for="ch" forName="picture2" refType="h" fact="0.166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194"/>
                  <dgm:constr type="t" for="ch" forName="parTx3" refType="h" fact="0.6524"/>
                  <dgm:constr type="w" for="ch" forName="parTx3" refType="w" fact="0.2544"/>
                  <dgm:constr type="h" for="ch" forName="parTx3" refType="h" fact="0.0962"/>
                  <dgm:constr type="ctrX" for="ch" forName="picture3" refType="w" fact="0.5078"/>
                  <dgm:constr type="ctrY" for="ch" forName="picture3" refType="h" fact="0.6389"/>
                  <dgm:constr type="w" for="ch" forName="picture3" refType="w" fact="0.118"/>
                  <dgm:constr type="h" for="ch" forName="picture3" refType="h" fact="0.166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827"/>
                  <dgm:constr type="t" for="ch" forName="parTx4" refType="h" fact="0.4412"/>
                  <dgm:constr type="w" for="ch" forName="parTx4" refType="w" fact="0.2544"/>
                  <dgm:constr type="h" for="ch" forName="parTx4" refType="h" fact="0.0962"/>
                  <dgm:constr type="ctrX" for="ch" forName="picture4" refType="w" fact="0.5712"/>
                  <dgm:constr type="ctrY" for="ch" forName="picture4" refType="h" fact="0.4277"/>
                  <dgm:constr type="w" for="ch" forName="picture4" refType="w" fact="0.118"/>
                  <dgm:constr type="h" for="ch" forName="picture4" refType="h" fact="0.166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18"/>
                  <dgm:constr type="t" for="ch" forName="parTx5" refType="h" fact="0.2262"/>
                  <dgm:constr type="w" for="ch" forName="parTx5" refType="w" fact="0.2544"/>
                  <dgm:constr type="h" for="ch" forName="parTx5" refType="h" fact="0.0962"/>
                  <dgm:constr type="ctrX" for="ch" forName="picture5" refType="w" fact="0.6064"/>
                  <dgm:constr type="ctrY" for="ch" forName="picture5" refType="h" fact="0.2127"/>
                  <dgm:constr type="w" for="ch" forName="picture5" refType="w" fact="0.118"/>
                  <dgm:constr type="h" for="ch" forName="picture5" refType="h" fact="0.1663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</dgm:constrLst>
              </dgm:if>
              <dgm:else name="Name47">
                <dgm:alg type="composite">
                  <dgm:param type="ar" val="1.164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userD" refType="w" fact="0.0143"/>
                  <dgm:constr type="ctrX" for="ch" forName="dot1" refType="w" fact="0.3951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3634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331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2981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5681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543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672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7278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6999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7207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7415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7624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7832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7415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7415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l" for="ch" forName="parTx1" refType="w" fact="0.2115"/>
                  <dgm:constr type="t" for="ch" forName="parTx1" refType="h" fact="0.928"/>
                  <dgm:constr type="w" for="ch" forName="parTx1" refType="w" fact="0.3081"/>
                  <dgm:constr type="h" for="ch" forName="parTx1" refType="h" fact="0.0962"/>
                  <dgm:constr type="ctrX" for="ch" forName="picture1" refType="w" fact="0.1975"/>
                  <dgm:constr type="ctrY" for="ch" forName="picture1" refType="h" fact="0.9169"/>
                  <dgm:constr type="w" for="ch" forName="picture1" refType="w" fact="0.1429"/>
                  <dgm:constr type="h" for="ch" forName="picture1" refType="h" fact="0.1663"/>
                  <dgm:constr type="l" for="ch" forName="parTx2" refType="w" fact="0.4822"/>
                  <dgm:constr type="t" for="ch" forName="parTx2" refType="h" fact="0.8143"/>
                  <dgm:constr type="w" for="ch" forName="parTx2" refType="w" fact="0.3081"/>
                  <dgm:constr type="h" for="ch" forName="parTx2" refType="h" fact="0.0962"/>
                  <dgm:constr type="ctrX" for="ch" forName="picture2" refType="w" fact="0.4682"/>
                  <dgm:constr type="ctrY" for="ch" forName="picture2" refType="h" fact="0.8032"/>
                  <dgm:constr type="w" for="ch" forName="picture2" refType="w" fact="0.1429"/>
                  <dgm:constr type="h" for="ch" forName="picture2" refType="h" fact="0.1663"/>
                  <dgm:constr type="l" for="ch" forName="parTx3" refType="w" fact="0.629"/>
                  <dgm:constr type="t" for="ch" forName="parTx3" refType="h" fact="0.65"/>
                  <dgm:constr type="w" for="ch" forName="parTx3" refType="w" fact="0.3081"/>
                  <dgm:constr type="h" for="ch" forName="parTx3" refType="h" fact="0.0962"/>
                  <dgm:constr type="ctrX" for="ch" forName="picture3" refType="w" fact="0.615"/>
                  <dgm:constr type="ctrY" for="ch" forName="picture3" refType="h" fact="0.6389"/>
                  <dgm:constr type="w" for="ch" forName="picture3" refType="w" fact="0.1429"/>
                  <dgm:constr type="h" for="ch" forName="picture3" refType="h" fact="0.1663"/>
                  <dgm:constr type="l" for="ch" forName="parTx4" refType="w" fact="0.7057"/>
                  <dgm:constr type="t" for="ch" forName="parTx4" refType="h" fact="0.4388"/>
                  <dgm:constr type="w" for="ch" forName="parTx4" refType="w" fact="0.3081"/>
                  <dgm:constr type="h" for="ch" forName="parTx4" refType="h" fact="0.0962"/>
                  <dgm:constr type="ctrX" for="ch" forName="picture4" refType="w" fact="0.6917"/>
                  <dgm:constr type="ctrY" for="ch" forName="picture4" refType="h" fact="0.4277"/>
                  <dgm:constr type="w" for="ch" forName="picture4" refType="w" fact="0.1429"/>
                  <dgm:constr type="h" for="ch" forName="picture4" refType="h" fact="0.1663"/>
                  <dgm:constr type="l" for="ch" forName="parTx5" refType="w" fact="0.7484"/>
                  <dgm:constr type="t" for="ch" forName="parTx5" refType="h" fact="0.2238"/>
                  <dgm:constr type="w" for="ch" forName="parTx5" refType="w" fact="0.3081"/>
                  <dgm:constr type="h" for="ch" forName="parTx5" refType="h" fact="0.0962"/>
                  <dgm:constr type="ctrX" for="ch" forName="picture5" refType="w" fact="0.7344"/>
                  <dgm:constr type="ctrY" for="ch" forName="picture5" refType="h" fact="0.2127"/>
                  <dgm:constr type="w" for="ch" forName="picture5" refType="w" fact="0.1429"/>
                  <dgm:constr type="h" for="ch" forName="picture5" refType="h" fact="0.1663"/>
                </dgm:constrLst>
              </dgm:else>
            </dgm:choose>
          </dgm:if>
          <dgm:else name="Name48">
            <dgm:choose name="Name49">
              <dgm:if name="Name50" axis="des" func="maxDepth" op="gt" val="1">
                <dgm:alg type="composite">
                  <dgm:param type="ar" val="1.4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userD" refType="w" fact="0.0118"/>
                  <dgm:constr type="ctrX" for="ch" forName="dot1" refType="w" fact="0.6737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6999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7267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7538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5309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5516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4451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399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4221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4049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3877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3705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3533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3877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3877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r" for="ch" forName="parTx1" refType="w" fact="0.8254"/>
                  <dgm:constr type="t" for="ch" forName="parTx1" refType="h" fact="0.9304"/>
                  <dgm:constr type="w" for="ch" forName="parTx1" refType="w" fact="0.2544"/>
                  <dgm:constr type="h" for="ch" forName="parTx1" refType="h" fact="0.0962"/>
                  <dgm:constr type="ctrX" for="ch" forName="picture1" refType="w" fact="0.8369"/>
                  <dgm:constr type="ctrY" for="ch" forName="picture1" refType="h" fact="0.9169"/>
                  <dgm:constr type="w" for="ch" forName="picture1" refType="w" fact="0.118"/>
                  <dgm:constr type="h" for="ch" forName="picture1" refType="h" fact="0.166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018"/>
                  <dgm:constr type="t" for="ch" forName="parTx2" refType="h" fact="0.8167"/>
                  <dgm:constr type="w" for="ch" forName="parTx2" refType="w" fact="0.2544"/>
                  <dgm:constr type="h" for="ch" forName="parTx2" refType="h" fact="0.0962"/>
                  <dgm:constr type="ctrX" for="ch" forName="picture2" refType="w" fact="0.6134"/>
                  <dgm:constr type="ctrY" for="ch" forName="picture2" refType="h" fact="0.8032"/>
                  <dgm:constr type="w" for="ch" forName="picture2" refType="w" fact="0.118"/>
                  <dgm:constr type="h" for="ch" forName="picture2" refType="h" fact="0.166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806"/>
                  <dgm:constr type="t" for="ch" forName="parTx3" refType="h" fact="0.6524"/>
                  <dgm:constr type="w" for="ch" forName="parTx3" refType="w" fact="0.2544"/>
                  <dgm:constr type="h" for="ch" forName="parTx3" refType="h" fact="0.0962"/>
                  <dgm:constr type="ctrX" for="ch" forName="picture3" refType="w" fact="0.4922"/>
                  <dgm:constr type="ctrY" for="ch" forName="picture3" refType="h" fact="0.6389"/>
                  <dgm:constr type="w" for="ch" forName="picture3" refType="w" fact="0.118"/>
                  <dgm:constr type="h" for="ch" forName="picture3" refType="h" fact="0.166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173"/>
                  <dgm:constr type="t" for="ch" forName="parTx4" refType="h" fact="0.4412"/>
                  <dgm:constr type="w" for="ch" forName="parTx4" refType="w" fact="0.2544"/>
                  <dgm:constr type="h" for="ch" forName="parTx4" refType="h" fact="0.0962"/>
                  <dgm:constr type="ctrX" for="ch" forName="picture4" refType="w" fact="0.4288"/>
                  <dgm:constr type="ctrY" for="ch" forName="picture4" refType="h" fact="0.4277"/>
                  <dgm:constr type="w" for="ch" forName="picture4" refType="w" fact="0.118"/>
                  <dgm:constr type="h" for="ch" forName="picture4" refType="h" fact="0.166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82"/>
                  <dgm:constr type="t" for="ch" forName="parTx5" refType="h" fact="0.2262"/>
                  <dgm:constr type="w" for="ch" forName="parTx5" refType="w" fact="0.2544"/>
                  <dgm:constr type="h" for="ch" forName="parTx5" refType="h" fact="0.0962"/>
                  <dgm:constr type="ctrX" for="ch" forName="picture5" refType="w" fact="0.3936"/>
                  <dgm:constr type="ctrY" for="ch" forName="picture5" refType="h" fact="0.2127"/>
                  <dgm:constr type="w" for="ch" forName="picture5" refType="w" fact="0.118"/>
                  <dgm:constr type="h" for="ch" forName="picture5" refType="h" fact="0.1663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</dgm:constrLst>
              </dgm:if>
              <dgm:else name="Name51">
                <dgm:alg type="composite">
                  <dgm:param type="ar" val="1.164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userD" refType="w" fact="0.0143"/>
                  <dgm:constr type="ctrX" for="ch" forName="dot1" refType="w" fact="0.6049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6366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669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7019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4319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457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328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2722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3001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2793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2585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2376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2168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2585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2585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r" for="ch" forName="parTx1" refType="w" fact="0.7885"/>
                  <dgm:constr type="t" for="ch" forName="parTx1" refType="h" fact="0.928"/>
                  <dgm:constr type="w" for="ch" forName="parTx1" refType="w" fact="0.3081"/>
                  <dgm:constr type="h" for="ch" forName="parTx1" refType="h" fact="0.0962"/>
                  <dgm:constr type="ctrX" for="ch" forName="picture1" refType="w" fact="0.8025"/>
                  <dgm:constr type="ctrY" for="ch" forName="picture1" refType="h" fact="0.9169"/>
                  <dgm:constr type="w" for="ch" forName="picture1" refType="w" fact="0.1429"/>
                  <dgm:constr type="h" for="ch" forName="picture1" refType="h" fact="0.1663"/>
                  <dgm:constr type="r" for="ch" forName="parTx2" refType="w" fact="0.5178"/>
                  <dgm:constr type="t" for="ch" forName="parTx2" refType="h" fact="0.8143"/>
                  <dgm:constr type="w" for="ch" forName="parTx2" refType="w" fact="0.3081"/>
                  <dgm:constr type="h" for="ch" forName="parTx2" refType="h" fact="0.0962"/>
                  <dgm:constr type="ctrX" for="ch" forName="picture2" refType="w" fact="0.5318"/>
                  <dgm:constr type="ctrY" for="ch" forName="picture2" refType="h" fact="0.8032"/>
                  <dgm:constr type="w" for="ch" forName="picture2" refType="w" fact="0.1429"/>
                  <dgm:constr type="h" for="ch" forName="picture2" refType="h" fact="0.1663"/>
                  <dgm:constr type="r" for="ch" forName="parTx3" refType="w" fact="0.371"/>
                  <dgm:constr type="t" for="ch" forName="parTx3" refType="h" fact="0.65"/>
                  <dgm:constr type="w" for="ch" forName="parTx3" refType="w" fact="0.3081"/>
                  <dgm:constr type="h" for="ch" forName="parTx3" refType="h" fact="0.0962"/>
                  <dgm:constr type="ctrX" for="ch" forName="picture3" refType="w" fact="0.385"/>
                  <dgm:constr type="ctrY" for="ch" forName="picture3" refType="h" fact="0.6389"/>
                  <dgm:constr type="w" for="ch" forName="picture3" refType="w" fact="0.1429"/>
                  <dgm:constr type="h" for="ch" forName="picture3" refType="h" fact="0.1663"/>
                  <dgm:constr type="r" for="ch" forName="parTx4" refType="w" fact="0.2943"/>
                  <dgm:constr type="t" for="ch" forName="parTx4" refType="h" fact="0.4388"/>
                  <dgm:constr type="w" for="ch" forName="parTx4" refType="w" fact="0.3081"/>
                  <dgm:constr type="h" for="ch" forName="parTx4" refType="h" fact="0.0962"/>
                  <dgm:constr type="ctrX" for="ch" forName="picture4" refType="w" fact="0.3083"/>
                  <dgm:constr type="ctrY" for="ch" forName="picture4" refType="h" fact="0.4277"/>
                  <dgm:constr type="w" for="ch" forName="picture4" refType="w" fact="0.1429"/>
                  <dgm:constr type="h" for="ch" forName="picture4" refType="h" fact="0.1663"/>
                  <dgm:constr type="r" for="ch" forName="parTx5" refType="w" fact="0.2516"/>
                  <dgm:constr type="t" for="ch" forName="parTx5" refType="h" fact="0.2238"/>
                  <dgm:constr type="w" for="ch" forName="parTx5" refType="w" fact="0.3081"/>
                  <dgm:constr type="h" for="ch" forName="parTx5" refType="h" fact="0.0962"/>
                  <dgm:constr type="ctrX" for="ch" forName="picture5" refType="w" fact="0.2656"/>
                  <dgm:constr type="ctrY" for="ch" forName="picture5" refType="h" fact="0.2127"/>
                  <dgm:constr type="w" for="ch" forName="picture5" refType="w" fact="0.1429"/>
                  <dgm:constr type="h" for="ch" forName="picture5" refType="h" fact="0.1663"/>
                </dgm:constrLst>
              </dgm:else>
            </dgm:choose>
          </dgm:else>
        </dgm:choose>
      </dgm:if>
      <dgm:if name="Name52" axis="ch" ptType="node" func="cnt" op="equ" val="6">
        <dgm:choose name="Name53">
          <dgm:if name="Name54" func="var" arg="dir" op="equ" val="norm">
            <dgm:choose name="Name55">
              <dgm:if name="Name56" axis="des" func="maxDepth" op="gt" val="1">
                <dgm:alg type="composite">
                  <dgm:param type="ar" val="1.3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userD" refType="w" fact="0.0105"/>
                  <dgm:constr type="ctrX" for="ch" forName="dot1" refType="w" fact="0.3608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3384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3155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2923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2688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4883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4695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5696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6247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6509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6281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6437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6593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675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6906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6593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6593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l" for="ch" forName="parTx1" refType="w" fact="0.2091"/>
                  <dgm:constr type="t" for="ch" forName="parTx1" refType="h" fact="0.9433"/>
                  <dgm:constr type="w" for="ch" forName="parTx1" refType="w" fact="0.2275"/>
                  <dgm:constr type="h" for="ch" forName="parTx1" refType="h" fact="0.0811"/>
                  <dgm:constr type="ctrX" for="ch" forName="picture1" refType="w" fact="0.1988"/>
                  <dgm:constr type="ctrY" for="ch" forName="picture1" refType="h" fact="0.9322"/>
                  <dgm:constr type="w" for="ch" forName="picture1" refType="w" fact="0.1055"/>
                  <dgm:constr type="h" for="ch" forName="picture1" refType="h" fact="0.140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273"/>
                  <dgm:constr type="t" for="ch" forName="parTx2" refType="h" fact="0.8468"/>
                  <dgm:constr type="w" for="ch" forName="parTx2" refType="w" fact="0.2275"/>
                  <dgm:constr type="h" for="ch" forName="parTx2" refType="h" fact="0.0811"/>
                  <dgm:constr type="ctrX" for="ch" forName="picture2" refType="w" fact="0.4169"/>
                  <dgm:constr type="ctrY" for="ch" forName="picture2" refType="h" fact="0.8357"/>
                  <dgm:constr type="w" for="ch" forName="picture2" refType="w" fact="0.1055"/>
                  <dgm:constr type="h" for="ch" forName="picture2" refType="h" fact="0.140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349"/>
                  <dgm:constr type="t" for="ch" forName="parTx3" refType="h" fact="0.7023"/>
                  <dgm:constr type="w" for="ch" forName="parTx3" refType="w" fact="0.2275"/>
                  <dgm:constr type="h" for="ch" forName="parTx3" refType="h" fact="0.0811"/>
                  <dgm:constr type="ctrX" for="ch" forName="picture3" refType="w" fact="0.5245"/>
                  <dgm:constr type="ctrY" for="ch" forName="picture3" refType="h" fact="0.6912"/>
                  <dgm:constr type="w" for="ch" forName="picture3" refType="w" fact="0.1055"/>
                  <dgm:constr type="h" for="ch" forName="picture3" refType="h" fact="0.140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998"/>
                  <dgm:constr type="t" for="ch" forName="parTx4" refType="h" fact="0.5441"/>
                  <dgm:constr type="w" for="ch" forName="parTx4" refType="w" fact="0.2275"/>
                  <dgm:constr type="h" for="ch" forName="parTx4" refType="h" fact="0.0811"/>
                  <dgm:constr type="ctrX" for="ch" forName="picture4" refType="w" fact="0.5894"/>
                  <dgm:constr type="ctrY" for="ch" forName="picture4" refType="h" fact="0.533"/>
                  <dgm:constr type="w" for="ch" forName="picture4" refType="w" fact="0.1055"/>
                  <dgm:constr type="h" for="ch" forName="picture4" refType="h" fact="0.140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416"/>
                  <dgm:constr type="t" for="ch" forName="parTx5" refType="h" fact="0.3737"/>
                  <dgm:constr type="w" for="ch" forName="parTx5" refType="w" fact="0.2275"/>
                  <dgm:constr type="h" for="ch" forName="parTx5" refType="h" fact="0.0811"/>
                  <dgm:constr type="ctrX" for="ch" forName="picture5" refType="w" fact="0.6313"/>
                  <dgm:constr type="ctrY" for="ch" forName="picture5" refType="h" fact="0.3626"/>
                  <dgm:constr type="w" for="ch" forName="picture5" refType="w" fact="0.1055"/>
                  <dgm:constr type="h" for="ch" forName="picture5" refType="h" fact="0.1403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  <dgm:constr type="l" for="ch" forName="parTx6" refType="w" fact="0.6644"/>
                  <dgm:constr type="t" for="ch" forName="parTx6" refType="h" fact="0.2061"/>
                  <dgm:constr type="w" for="ch" forName="parTx6" refType="w" fact="0.2275"/>
                  <dgm:constr type="h" for="ch" forName="parTx6" refType="h" fact="0.0811"/>
                  <dgm:constr type="ctrX" for="ch" forName="picture6" refType="w" fact="0.6541"/>
                  <dgm:constr type="ctrY" for="ch" forName="picture6" refType="h" fact="0.195"/>
                  <dgm:constr type="w" for="ch" forName="picture6" refType="w" fact="0.1055"/>
                  <dgm:constr type="h" for="ch" forName="picture6" refType="h" fact="0.1403"/>
                  <dgm:constr type="l" for="ch" forName="desTx6" refType="r" refFor="ch" refForName="parTx6"/>
                  <dgm:constr type="r" for="ch" forName="desTx6" refType="w"/>
                  <dgm:constr type="t" for="ch" forName="desTx6" refType="t" refFor="ch" refForName="parTx6"/>
                  <dgm:constr type="h" for="ch" forName="desTx6" refType="h" refFor="ch" refForName="parTx6"/>
                </dgm:constrLst>
              </dgm:if>
              <dgm:else name="Name57">
                <dgm:alg type="composite">
                  <dgm:param type="ar" val="1.122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userD" refType="w" fact="0.0125"/>
                  <dgm:constr type="ctrX" for="ch" forName="dot1" refType="w" fact="0.4276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401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3739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3464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3186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5786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5564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675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7403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7714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7443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7628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7814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7999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8184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7814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7814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l" for="ch" forName="parTx1" refType="w" fact="0.2479"/>
                  <dgm:constr type="t" for="ch" forName="parTx1" refType="h" fact="0.9416"/>
                  <dgm:constr type="w" for="ch" forName="parTx1" refType="w" fact="0.2696"/>
                  <dgm:constr type="h" for="ch" forName="parTx1" refType="h" fact="0.0811"/>
                  <dgm:constr type="ctrX" for="ch" forName="picture1" refType="w" fact="0.2356"/>
                  <dgm:constr type="ctrY" for="ch" forName="picture1" refType="h" fact="0.9322"/>
                  <dgm:constr type="w" for="ch" forName="picture1" refType="w" fact="0.125"/>
                  <dgm:constr type="h" for="ch" forName="picture1" refType="h" fact="0.1403"/>
                  <dgm:constr type="l" for="ch" forName="parTx2" refType="w" fact="0.5064"/>
                  <dgm:constr type="t" for="ch" forName="parTx2" refType="h" fact="0.8451"/>
                  <dgm:constr type="w" for="ch" forName="parTx2" refType="w" fact="0.2696"/>
                  <dgm:constr type="h" for="ch" forName="parTx2" refType="h" fact="0.0811"/>
                  <dgm:constr type="ctrX" for="ch" forName="picture2" refType="w" fact="0.4941"/>
                  <dgm:constr type="ctrY" for="ch" forName="picture2" refType="h" fact="0.8357"/>
                  <dgm:constr type="w" for="ch" forName="picture2" refType="w" fact="0.125"/>
                  <dgm:constr type="h" for="ch" forName="picture2" refType="h" fact="0.1403"/>
                  <dgm:constr type="l" for="ch" forName="parTx3" refType="w" fact="0.6339"/>
                  <dgm:constr type="t" for="ch" forName="parTx3" refType="h" fact="0.7006"/>
                  <dgm:constr type="w" for="ch" forName="parTx3" refType="w" fact="0.2696"/>
                  <dgm:constr type="h" for="ch" forName="parTx3" refType="h" fact="0.0811"/>
                  <dgm:constr type="ctrX" for="ch" forName="picture3" refType="w" fact="0.6216"/>
                  <dgm:constr type="ctrY" for="ch" forName="picture3" refType="h" fact="0.6912"/>
                  <dgm:constr type="w" for="ch" forName="picture3" refType="w" fact="0.125"/>
                  <dgm:constr type="h" for="ch" forName="picture3" refType="h" fact="0.1403"/>
                  <dgm:constr type="l" for="ch" forName="parTx4" refType="w" fact="0.7108"/>
                  <dgm:constr type="t" for="ch" forName="parTx4" refType="h" fact="0.5424"/>
                  <dgm:constr type="w" for="ch" forName="parTx4" refType="w" fact="0.2696"/>
                  <dgm:constr type="h" for="ch" forName="parTx4" refType="h" fact="0.0811"/>
                  <dgm:constr type="ctrX" for="ch" forName="picture4" refType="w" fact="0.6985"/>
                  <dgm:constr type="ctrY" for="ch" forName="picture4" refType="h" fact="0.533"/>
                  <dgm:constr type="w" for="ch" forName="picture4" refType="w" fact="0.125"/>
                  <dgm:constr type="h" for="ch" forName="picture4" refType="h" fact="0.1403"/>
                  <dgm:constr type="l" for="ch" forName="parTx5" refType="w" fact="0.7604"/>
                  <dgm:constr type="t" for="ch" forName="parTx5" refType="h" fact="0.372"/>
                  <dgm:constr type="w" for="ch" forName="parTx5" refType="w" fact="0.2696"/>
                  <dgm:constr type="h" for="ch" forName="parTx5" refType="h" fact="0.0811"/>
                  <dgm:constr type="ctrX" for="ch" forName="picture5" refType="w" fact="0.7481"/>
                  <dgm:constr type="ctrY" for="ch" forName="picture5" refType="h" fact="0.3626"/>
                  <dgm:constr type="w" for="ch" forName="picture5" refType="w" fact="0.125"/>
                  <dgm:constr type="h" for="ch" forName="picture5" refType="h" fact="0.1403"/>
                  <dgm:constr type="l" for="ch" forName="parTx6" refType="w" fact="0.7874"/>
                  <dgm:constr type="t" for="ch" forName="parTx6" refType="h" fact="0.2044"/>
                  <dgm:constr type="w" for="ch" forName="parTx6" refType="w" fact="0.2696"/>
                  <dgm:constr type="h" for="ch" forName="parTx6" refType="h" fact="0.0811"/>
                  <dgm:constr type="ctrX" for="ch" forName="picture6" refType="w" fact="0.7751"/>
                  <dgm:constr type="ctrY" for="ch" forName="picture6" refType="h" fact="0.195"/>
                  <dgm:constr type="w" for="ch" forName="picture6" refType="w" fact="0.125"/>
                  <dgm:constr type="h" for="ch" forName="picture6" refType="h" fact="0.1403"/>
                </dgm:constrLst>
              </dgm:else>
            </dgm:choose>
          </dgm:if>
          <dgm:else name="Name58">
            <dgm:choose name="Name59">
              <dgm:if name="Name60" axis="des" func="maxDepth" op="gt" val="1">
                <dgm:alg type="composite">
                  <dgm:param type="ar" val="1.3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userD" refType="w" fact="0.0105"/>
                  <dgm:constr type="ctrX" for="ch" forName="dot1" refType="w" fact="0.6392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6616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6845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7077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7312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5117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5305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4304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3753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3491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3719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3563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3407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325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3094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3407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3407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r" for="ch" forName="parTx1" refType="w" fact="0.7909"/>
                  <dgm:constr type="t" for="ch" forName="parTx1" refType="h" fact="0.9433"/>
                  <dgm:constr type="w" for="ch" forName="parTx1" refType="w" fact="0.2275"/>
                  <dgm:constr type="h" for="ch" forName="parTx1" refType="h" fact="0.0811"/>
                  <dgm:constr type="ctrX" for="ch" forName="picture1" refType="w" fact="0.8012"/>
                  <dgm:constr type="ctrY" for="ch" forName="picture1" refType="h" fact="0.9322"/>
                  <dgm:constr type="w" for="ch" forName="picture1" refType="w" fact="0.1055"/>
                  <dgm:constr type="h" for="ch" forName="picture1" refType="h" fact="0.140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727"/>
                  <dgm:constr type="t" for="ch" forName="parTx2" refType="h" fact="0.8468"/>
                  <dgm:constr type="w" for="ch" forName="parTx2" refType="w" fact="0.2275"/>
                  <dgm:constr type="h" for="ch" forName="parTx2" refType="h" fact="0.0811"/>
                  <dgm:constr type="ctrX" for="ch" forName="picture2" refType="w" fact="0.5831"/>
                  <dgm:constr type="ctrY" for="ch" forName="picture2" refType="h" fact="0.8357"/>
                  <dgm:constr type="w" for="ch" forName="picture2" refType="w" fact="0.1055"/>
                  <dgm:constr type="h" for="ch" forName="picture2" refType="h" fact="0.140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651"/>
                  <dgm:constr type="t" for="ch" forName="parTx3" refType="h" fact="0.7023"/>
                  <dgm:constr type="w" for="ch" forName="parTx3" refType="w" fact="0.2275"/>
                  <dgm:constr type="h" for="ch" forName="parTx3" refType="h" fact="0.0811"/>
                  <dgm:constr type="ctrX" for="ch" forName="picture3" refType="w" fact="0.4755"/>
                  <dgm:constr type="ctrY" for="ch" forName="picture3" refType="h" fact="0.6912"/>
                  <dgm:constr type="w" for="ch" forName="picture3" refType="w" fact="0.1055"/>
                  <dgm:constr type="h" for="ch" forName="picture3" refType="h" fact="0.140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002"/>
                  <dgm:constr type="t" for="ch" forName="parTx4" refType="h" fact="0.5441"/>
                  <dgm:constr type="w" for="ch" forName="parTx4" refType="w" fact="0.2275"/>
                  <dgm:constr type="h" for="ch" forName="parTx4" refType="h" fact="0.0811"/>
                  <dgm:constr type="ctrX" for="ch" forName="picture4" refType="w" fact="0.4106"/>
                  <dgm:constr type="ctrY" for="ch" forName="picture4" refType="h" fact="0.533"/>
                  <dgm:constr type="w" for="ch" forName="picture4" refType="w" fact="0.1055"/>
                  <dgm:constr type="h" for="ch" forName="picture4" refType="h" fact="0.140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584"/>
                  <dgm:constr type="t" for="ch" forName="parTx5" refType="h" fact="0.3737"/>
                  <dgm:constr type="w" for="ch" forName="parTx5" refType="w" fact="0.2275"/>
                  <dgm:constr type="h" for="ch" forName="parTx5" refType="h" fact="0.0811"/>
                  <dgm:constr type="ctrX" for="ch" forName="picture5" refType="w" fact="0.3687"/>
                  <dgm:constr type="ctrY" for="ch" forName="picture5" refType="h" fact="0.3626"/>
                  <dgm:constr type="w" for="ch" forName="picture5" refType="w" fact="0.1055"/>
                  <dgm:constr type="h" for="ch" forName="picture5" refType="h" fact="0.1403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  <dgm:constr type="r" for="ch" forName="parTx6" refType="w" fact="0.3356"/>
                  <dgm:constr type="t" for="ch" forName="parTx6" refType="h" fact="0.2061"/>
                  <dgm:constr type="w" for="ch" forName="parTx6" refType="w" fact="0.2275"/>
                  <dgm:constr type="h" for="ch" forName="parTx6" refType="h" fact="0.0811"/>
                  <dgm:constr type="ctrX" for="ch" forName="picture6" refType="w" fact="0.3459"/>
                  <dgm:constr type="ctrY" for="ch" forName="picture6" refType="h" fact="0.195"/>
                  <dgm:constr type="w" for="ch" forName="picture6" refType="w" fact="0.1055"/>
                  <dgm:constr type="h" for="ch" forName="picture6" refType="h" fact="0.1403"/>
                  <dgm:constr type="r" for="ch" forName="desTx6" refType="l" refFor="ch" refForName="parTx6"/>
                  <dgm:constr type="l" for="ch" forName="desTx6"/>
                  <dgm:constr type="t" for="ch" forName="desTx6" refType="t" refFor="ch" refForName="parTx6"/>
                  <dgm:constr type="h" for="ch" forName="desTx6" refType="h" refFor="ch" refForName="parTx6"/>
                </dgm:constrLst>
              </dgm:if>
              <dgm:else name="Name61">
                <dgm:alg type="composite">
                  <dgm:param type="ar" val="1.122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userD" refType="w" fact="0.0125"/>
                  <dgm:constr type="ctrX" for="ch" forName="dot1" refType="w" fact="0.5724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599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6261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6536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6814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4214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4436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325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2597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2286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2557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2372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2187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2001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1816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2187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2187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r" for="ch" forName="parTx1" refType="w" fact="0.7522"/>
                  <dgm:constr type="t" for="ch" forName="parTx1" refType="h" fact="0.9416"/>
                  <dgm:constr type="w" for="ch" forName="parTx1" refType="w" fact="0.2696"/>
                  <dgm:constr type="h" for="ch" forName="parTx1" refType="h" fact="0.0811"/>
                  <dgm:constr type="ctrX" for="ch" forName="picture1" refType="w" fact="0.7644"/>
                  <dgm:constr type="ctrY" for="ch" forName="picture1" refType="h" fact="0.9322"/>
                  <dgm:constr type="w" for="ch" forName="picture1" refType="w" fact="0.125"/>
                  <dgm:constr type="h" for="ch" forName="picture1" refType="h" fact="0.1403"/>
                  <dgm:constr type="r" for="ch" forName="parTx2" refType="w" fact="0.4937"/>
                  <dgm:constr type="t" for="ch" forName="parTx2" refType="h" fact="0.8451"/>
                  <dgm:constr type="w" for="ch" forName="parTx2" refType="w" fact="0.2696"/>
                  <dgm:constr type="h" for="ch" forName="parTx2" refType="h" fact="0.0811"/>
                  <dgm:constr type="ctrX" for="ch" forName="picture2" refType="w" fact="0.5059"/>
                  <dgm:constr type="ctrY" for="ch" forName="picture2" refType="h" fact="0.8357"/>
                  <dgm:constr type="w" for="ch" forName="picture2" refType="w" fact="0.125"/>
                  <dgm:constr type="h" for="ch" forName="picture2" refType="h" fact="0.1403"/>
                  <dgm:constr type="r" for="ch" forName="parTx3" refType="w" fact="0.3662"/>
                  <dgm:constr type="t" for="ch" forName="parTx3" refType="h" fact="0.7006"/>
                  <dgm:constr type="w" for="ch" forName="parTx3" refType="w" fact="0.2696"/>
                  <dgm:constr type="h" for="ch" forName="parTx3" refType="h" fact="0.0811"/>
                  <dgm:constr type="ctrX" for="ch" forName="picture3" refType="w" fact="0.3784"/>
                  <dgm:constr type="ctrY" for="ch" forName="picture3" refType="h" fact="0.6912"/>
                  <dgm:constr type="w" for="ch" forName="picture3" refType="w" fact="0.125"/>
                  <dgm:constr type="h" for="ch" forName="picture3" refType="h" fact="0.1403"/>
                  <dgm:constr type="r" for="ch" forName="parTx4" refType="w" fact="0.2893"/>
                  <dgm:constr type="t" for="ch" forName="parTx4" refType="h" fact="0.5424"/>
                  <dgm:constr type="w" for="ch" forName="parTx4" refType="w" fact="0.2696"/>
                  <dgm:constr type="h" for="ch" forName="parTx4" refType="h" fact="0.0811"/>
                  <dgm:constr type="ctrX" for="ch" forName="picture4" refType="w" fact="0.3015"/>
                  <dgm:constr type="ctrY" for="ch" forName="picture4" refType="h" fact="0.533"/>
                  <dgm:constr type="w" for="ch" forName="picture4" refType="w" fact="0.125"/>
                  <dgm:constr type="h" for="ch" forName="picture4" refType="h" fact="0.1403"/>
                  <dgm:constr type="r" for="ch" forName="parTx5" refType="w" fact="0.2397"/>
                  <dgm:constr type="t" for="ch" forName="parTx5" refType="h" fact="0.372"/>
                  <dgm:constr type="w" for="ch" forName="parTx5" refType="w" fact="0.2696"/>
                  <dgm:constr type="h" for="ch" forName="parTx5" refType="h" fact="0.0811"/>
                  <dgm:constr type="ctrX" for="ch" forName="picture5" refType="w" fact="0.2519"/>
                  <dgm:constr type="ctrY" for="ch" forName="picture5" refType="h" fact="0.3626"/>
                  <dgm:constr type="w" for="ch" forName="picture5" refType="w" fact="0.125"/>
                  <dgm:constr type="h" for="ch" forName="picture5" refType="h" fact="0.1403"/>
                  <dgm:constr type="r" for="ch" forName="parTx6" refType="w" fact="0.2127"/>
                  <dgm:constr type="t" for="ch" forName="parTx6" refType="h" fact="0.2044"/>
                  <dgm:constr type="w" for="ch" forName="parTx6" refType="w" fact="0.2696"/>
                  <dgm:constr type="h" for="ch" forName="parTx6" refType="h" fact="0.0811"/>
                  <dgm:constr type="ctrX" for="ch" forName="picture6" refType="w" fact="0.2249"/>
                  <dgm:constr type="ctrY" for="ch" forName="picture6" refType="h" fact="0.195"/>
                  <dgm:constr type="w" for="ch" forName="picture6" refType="w" fact="0.125"/>
                  <dgm:constr type="h" for="ch" forName="picture6" refType="h" fact="0.1403"/>
                </dgm:constrLst>
              </dgm:else>
            </dgm:choose>
          </dgm:else>
        </dgm:choose>
      </dgm:if>
      <dgm:else name="Name62">
        <dgm:choose name="Name63">
          <dgm:if name="Name64" func="var" arg="dir" op="equ" val="norm">
            <dgm:choose name="Name65">
              <dgm:if name="Name66" axis="des" func="maxDepth" op="gt" val="1">
                <dgm:alg type="composite">
                  <dgm:param type="ar" val="1.2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primFontSz" for="ch" forName="desTx7" refType="primFontSz" refFor="ch" refForName="desTx1" op="equ"/>
                  <dgm:constr type="userD" refType="w" fact="0.0097"/>
                  <dgm:constr type="ctrX" for="ch" forName="dot1" refType="w" fact="0.3909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3721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353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3337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3142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5088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4926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5836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6371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6701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6853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6627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6773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6919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7065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7212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6919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6919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l" for="ch" forName="parTx1" refType="w" fact="0.2556"/>
                  <dgm:constr type="t" for="ch" forName="parTx1" refType="h" fact="0.8856"/>
                  <dgm:constr type="w" for="ch" forName="parTx1" refType="w" fact="0.2101"/>
                  <dgm:constr type="h" for="ch" forName="parTx1" refType="h" fact="0.0704"/>
                  <dgm:constr type="ctrX" for="ch" forName="picture1" refType="w" fact="0.246"/>
                  <dgm:constr type="ctrY" for="ch" forName="picture1" refType="h" fact="0.8769"/>
                  <dgm:constr type="w" for="ch" forName="picture1" refType="w" fact="0.0974"/>
                  <dgm:constr type="h" for="ch" forName="picture1" refType="h" fact="0.1218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535"/>
                  <dgm:constr type="t" for="ch" forName="parTx2" refType="h" fact="0.7956"/>
                  <dgm:constr type="w" for="ch" forName="parTx2" refType="w" fact="0.2101"/>
                  <dgm:constr type="h" for="ch" forName="parTx2" refType="h" fact="0.0704"/>
                  <dgm:constr type="ctrX" for="ch" forName="picture2" refType="w" fact="0.4439"/>
                  <dgm:constr type="ctrY" for="ch" forName="picture2" refType="h" fact="0.787"/>
                  <dgm:constr type="w" for="ch" forName="picture2" refType="w" fact="0.0974"/>
                  <dgm:constr type="h" for="ch" forName="picture2" refType="h" fact="0.1218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511"/>
                  <dgm:constr type="t" for="ch" forName="parTx3" refType="h" fact="0.673"/>
                  <dgm:constr type="w" for="ch" forName="parTx3" refType="w" fact="0.2101"/>
                  <dgm:constr type="h" for="ch" forName="parTx3" refType="h" fact="0.0704"/>
                  <dgm:constr type="ctrX" for="ch" forName="picture3" refType="w" fact="0.5415"/>
                  <dgm:constr type="ctrY" for="ch" forName="picture3" refType="h" fact="0.6644"/>
                  <dgm:constr type="w" for="ch" forName="picture3" refType="w" fact="0.0974"/>
                  <dgm:constr type="h" for="ch" forName="picture3" refType="h" fact="0.1218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6132"/>
                  <dgm:constr type="t" for="ch" forName="parTx4" refType="h" fact="0.538"/>
                  <dgm:constr type="w" for="ch" forName="parTx4" refType="w" fact="0.2101"/>
                  <dgm:constr type="h" for="ch" forName="parTx4" refType="h" fact="0.0704"/>
                  <dgm:constr type="ctrX" for="ch" forName="picture4" refType="w" fact="0.6037"/>
                  <dgm:constr type="ctrY" for="ch" forName="picture4" refType="h" fact="0.5294"/>
                  <dgm:constr type="w" for="ch" forName="picture4" refType="w" fact="0.0974"/>
                  <dgm:constr type="h" for="ch" forName="picture4" refType="h" fact="0.1218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576"/>
                  <dgm:constr type="t" for="ch" forName="parTx5" refType="h" fact="0.3951"/>
                  <dgm:constr type="w" for="ch" forName="parTx5" refType="w" fact="0.2101"/>
                  <dgm:constr type="h" for="ch" forName="parTx5" refType="h" fact="0.0704"/>
                  <dgm:constr type="ctrX" for="ch" forName="picture5" refType="w" fact="0.648"/>
                  <dgm:constr type="ctrY" for="ch" forName="picture5" refType="h" fact="0.3864"/>
                  <dgm:constr type="w" for="ch" forName="picture5" refType="w" fact="0.0974"/>
                  <dgm:constr type="h" for="ch" forName="picture5" refType="h" fact="0.1218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  <dgm:constr type="l" for="ch" forName="parTx6" refType="w" fact="0.6828"/>
                  <dgm:constr type="t" for="ch" forName="parTx6" refType="h" fact="0.2531"/>
                  <dgm:constr type="w" for="ch" forName="parTx6" refType="w" fact="0.2101"/>
                  <dgm:constr type="h" for="ch" forName="parTx6" refType="h" fact="0.0704"/>
                  <dgm:constr type="ctrX" for="ch" forName="picture6" refType="w" fact="0.6733"/>
                  <dgm:constr type="ctrY" for="ch" forName="picture6" refType="h" fact="0.2444"/>
                  <dgm:constr type="w" for="ch" forName="picture6" refType="w" fact="0.0974"/>
                  <dgm:constr type="h" for="ch" forName="picture6" refType="h" fact="0.1218"/>
                  <dgm:constr type="l" for="ch" forName="desTx6" refType="r" refFor="ch" refForName="parTx6"/>
                  <dgm:constr type="r" for="ch" forName="desTx6" refType="w"/>
                  <dgm:constr type="t" for="ch" forName="desTx6" refType="t" refFor="ch" refForName="parTx6"/>
                  <dgm:constr type="h" for="ch" forName="desTx6" refType="h" refFor="ch" refForName="parTx6"/>
                  <dgm:constr type="l" for="ch" forName="parTx7" refType="w" fact="0.6966"/>
                  <dgm:constr type="t" for="ch" forName="parTx7" refType="h" fact="0.1162"/>
                  <dgm:constr type="w" for="ch" forName="parTx7" refType="w" fact="0.2101"/>
                  <dgm:constr type="h" for="ch" forName="parTx7" refType="h" fact="0.0704"/>
                  <dgm:constr type="ctrX" for="ch" forName="picture7" refType="w" fact="0.6871"/>
                  <dgm:constr type="ctrY" for="ch" forName="picture7" refType="h" fact="0.1075"/>
                  <dgm:constr type="w" for="ch" forName="picture7" refType="w" fact="0.0974"/>
                  <dgm:constr type="h" for="ch" forName="picture7" refType="h" fact="0.1218"/>
                  <dgm:constr type="l" for="ch" forName="desTx7" refType="r" refFor="ch" refForName="parTx7"/>
                  <dgm:constr type="r" for="ch" forName="desTx7" refType="w"/>
                  <dgm:constr type="t" for="ch" forName="desTx7" refType="t" refFor="ch" refForName="parTx7"/>
                  <dgm:constr type="h" for="ch" forName="desTx7" refType="h" refFor="ch" refForName="parTx7"/>
                </dgm:constrLst>
              </dgm:if>
              <dgm:else name="Name67">
                <dgm:alg type="composite">
                  <dgm:param type="ar" val="1.096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userD" refType="w" fact="0.0111"/>
                  <dgm:constr type="ctrX" for="ch" forName="dot1" refType="w" fact="0.4459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4244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4026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3806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3584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5803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5618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6656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7266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7643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7816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7558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7725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7892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8058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8225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7892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7892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l" for="ch" forName="parTx1" refType="w" fact="0.2915"/>
                  <dgm:constr type="t" for="ch" forName="parTx1" refType="h" fact="0.8845"/>
                  <dgm:constr type="w" for="ch" forName="parTx1" refType="w" fact="0.2396"/>
                  <dgm:constr type="h" for="ch" forName="parTx1" refType="h" fact="0.0704"/>
                  <dgm:constr type="ctrX" for="ch" forName="picture1" refType="w" fact="0.2806"/>
                  <dgm:constr type="ctrY" for="ch" forName="picture1" refType="h" fact="0.8769"/>
                  <dgm:constr type="w" for="ch" forName="picture1" refType="w" fact="0.1111"/>
                  <dgm:constr type="h" for="ch" forName="picture1" refType="h" fact="0.1218"/>
                  <dgm:constr type="l" for="ch" forName="parTx2" refType="w" fact="0.5172"/>
                  <dgm:constr type="t" for="ch" forName="parTx2" refType="h" fact="0.7946"/>
                  <dgm:constr type="w" for="ch" forName="parTx2" refType="w" fact="0.2396"/>
                  <dgm:constr type="h" for="ch" forName="parTx2" refType="h" fact="0.0704"/>
                  <dgm:constr type="ctrX" for="ch" forName="picture2" refType="w" fact="0.5063"/>
                  <dgm:constr type="ctrY" for="ch" forName="picture2" refType="h" fact="0.787"/>
                  <dgm:constr type="w" for="ch" forName="picture2" refType="w" fact="0.1111"/>
                  <dgm:constr type="h" for="ch" forName="picture2" refType="h" fact="0.1218"/>
                  <dgm:constr type="l" for="ch" forName="parTx3" refType="w" fact="0.6285"/>
                  <dgm:constr type="t" for="ch" forName="parTx3" refType="h" fact="0.672"/>
                  <dgm:constr type="w" for="ch" forName="parTx3" refType="w" fact="0.2396"/>
                  <dgm:constr type="h" for="ch" forName="parTx3" refType="h" fact="0.0704"/>
                  <dgm:constr type="ctrX" for="ch" forName="picture3" refType="w" fact="0.6176"/>
                  <dgm:constr type="ctrY" for="ch" forName="picture3" refType="h" fact="0.6644"/>
                  <dgm:constr type="w" for="ch" forName="picture3" refType="w" fact="0.1111"/>
                  <dgm:constr type="h" for="ch" forName="picture3" refType="h" fact="0.1218"/>
                  <dgm:constr type="l" for="ch" forName="parTx4" refType="w" fact="0.6994"/>
                  <dgm:constr type="t" for="ch" forName="parTx4" refType="h" fact="0.5369"/>
                  <dgm:constr type="w" for="ch" forName="parTx4" refType="w" fact="0.2396"/>
                  <dgm:constr type="h" for="ch" forName="parTx4" refType="h" fact="0.0704"/>
                  <dgm:constr type="ctrX" for="ch" forName="picture4" refType="w" fact="0.6885"/>
                  <dgm:constr type="ctrY" for="ch" forName="picture4" refType="h" fact="0.5294"/>
                  <dgm:constr type="w" for="ch" forName="picture4" refType="w" fact="0.1111"/>
                  <dgm:constr type="h" for="ch" forName="picture4" refType="h" fact="0.1218"/>
                  <dgm:constr type="l" for="ch" forName="parTx5" refType="w" fact="0.75"/>
                  <dgm:constr type="t" for="ch" forName="parTx5" refType="h" fact="0.394"/>
                  <dgm:constr type="w" for="ch" forName="parTx5" refType="w" fact="0.2396"/>
                  <dgm:constr type="h" for="ch" forName="parTx5" refType="h" fact="0.0704"/>
                  <dgm:constr type="ctrX" for="ch" forName="picture5" refType="w" fact="0.7391"/>
                  <dgm:constr type="ctrY" for="ch" forName="picture5" refType="h" fact="0.3864"/>
                  <dgm:constr type="w" for="ch" forName="picture5" refType="w" fact="0.1111"/>
                  <dgm:constr type="h" for="ch" forName="picture5" refType="h" fact="0.1218"/>
                  <dgm:constr type="l" for="ch" forName="parTx6" refType="w" fact="0.7788"/>
                  <dgm:constr type="t" for="ch" forName="parTx6" refType="h" fact="0.252"/>
                  <dgm:constr type="w" for="ch" forName="parTx6" refType="w" fact="0.2396"/>
                  <dgm:constr type="h" for="ch" forName="parTx6" refType="h" fact="0.0704"/>
                  <dgm:constr type="ctrX" for="ch" forName="picture6" refType="w" fact="0.7679"/>
                  <dgm:constr type="ctrY" for="ch" forName="picture6" refType="h" fact="0.2444"/>
                  <dgm:constr type="w" for="ch" forName="picture6" refType="w" fact="0.1111"/>
                  <dgm:constr type="h" for="ch" forName="picture6" refType="h" fact="0.1218"/>
                  <dgm:constr type="l" for="ch" forName="parTx7" refType="w" fact="0.7945"/>
                  <dgm:constr type="t" for="ch" forName="parTx7" refType="h" fact="0.1151"/>
                  <dgm:constr type="w" for="ch" forName="parTx7" refType="w" fact="0.2396"/>
                  <dgm:constr type="h" for="ch" forName="parTx7" refType="h" fact="0.0704"/>
                  <dgm:constr type="ctrX" for="ch" forName="picture7" refType="w" fact="0.7836"/>
                  <dgm:constr type="ctrY" for="ch" forName="picture7" refType="h" fact="0.1075"/>
                  <dgm:constr type="w" for="ch" forName="picture7" refType="w" fact="0.1111"/>
                  <dgm:constr type="h" for="ch" forName="picture7" refType="h" fact="0.1218"/>
                </dgm:constrLst>
              </dgm:else>
            </dgm:choose>
          </dgm:if>
          <dgm:else name="Name68">
            <dgm:choose name="Name69">
              <dgm:if name="Name70" axis="des" func="maxDepth" op="gt" val="1">
                <dgm:alg type="composite">
                  <dgm:param type="ar" val="1.2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primFontSz" for="ch" forName="desTx7" refType="primFontSz" refFor="ch" refForName="desTx1" op="equ"/>
                  <dgm:constr type="userD" refType="w" fact="0.0097"/>
                  <dgm:constr type="ctrX" for="ch" forName="dot1" refType="w" fact="0.6091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6279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647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6663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6858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4912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5074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4164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3629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3299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3147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3373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3227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3081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2935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2788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3081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3081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r" for="ch" forName="parTx1" refType="w" fact="0.7444"/>
                  <dgm:constr type="t" for="ch" forName="parTx1" refType="h" fact="0.8856"/>
                  <dgm:constr type="w" for="ch" forName="parTx1" refType="w" fact="0.2101"/>
                  <dgm:constr type="h" for="ch" forName="parTx1" refType="h" fact="0.0704"/>
                  <dgm:constr type="ctrX" for="ch" forName="picture1" refType="w" fact="0.754"/>
                  <dgm:constr type="ctrY" for="ch" forName="picture1" refType="h" fact="0.8769"/>
                  <dgm:constr type="w" for="ch" forName="picture1" refType="w" fact="0.0974"/>
                  <dgm:constr type="h" for="ch" forName="picture1" refType="h" fact="0.1218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465"/>
                  <dgm:constr type="t" for="ch" forName="parTx2" refType="h" fact="0.7956"/>
                  <dgm:constr type="w" for="ch" forName="parTx2" refType="w" fact="0.2101"/>
                  <dgm:constr type="h" for="ch" forName="parTx2" refType="h" fact="0.0704"/>
                  <dgm:constr type="ctrX" for="ch" forName="picture2" refType="w" fact="0.5561"/>
                  <dgm:constr type="ctrY" for="ch" forName="picture2" refType="h" fact="0.787"/>
                  <dgm:constr type="w" for="ch" forName="picture2" refType="w" fact="0.0974"/>
                  <dgm:constr type="h" for="ch" forName="picture2" refType="h" fact="0.1218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489"/>
                  <dgm:constr type="t" for="ch" forName="parTx3" refType="h" fact="0.673"/>
                  <dgm:constr type="w" for="ch" forName="parTx3" refType="w" fact="0.2101"/>
                  <dgm:constr type="h" for="ch" forName="parTx3" refType="h" fact="0.0704"/>
                  <dgm:constr type="ctrX" for="ch" forName="picture3" refType="w" fact="0.4585"/>
                  <dgm:constr type="ctrY" for="ch" forName="picture3" refType="h" fact="0.6644"/>
                  <dgm:constr type="w" for="ch" forName="picture3" refType="w" fact="0.0974"/>
                  <dgm:constr type="h" for="ch" forName="picture3" refType="h" fact="0.1218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3868"/>
                  <dgm:constr type="t" for="ch" forName="parTx4" refType="h" fact="0.538"/>
                  <dgm:constr type="w" for="ch" forName="parTx4" refType="w" fact="0.2101"/>
                  <dgm:constr type="h" for="ch" forName="parTx4" refType="h" fact="0.0704"/>
                  <dgm:constr type="ctrX" for="ch" forName="picture4" refType="w" fact="0.3963"/>
                  <dgm:constr type="ctrY" for="ch" forName="picture4" refType="h" fact="0.5294"/>
                  <dgm:constr type="w" for="ch" forName="picture4" refType="w" fact="0.0974"/>
                  <dgm:constr type="h" for="ch" forName="picture4" refType="h" fact="0.1218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424"/>
                  <dgm:constr type="t" for="ch" forName="parTx5" refType="h" fact="0.3951"/>
                  <dgm:constr type="w" for="ch" forName="parTx5" refType="w" fact="0.2101"/>
                  <dgm:constr type="h" for="ch" forName="parTx5" refType="h" fact="0.0704"/>
                  <dgm:constr type="ctrX" for="ch" forName="picture5" refType="w" fact="0.352"/>
                  <dgm:constr type="ctrY" for="ch" forName="picture5" refType="h" fact="0.3864"/>
                  <dgm:constr type="w" for="ch" forName="picture5" refType="w" fact="0.0974"/>
                  <dgm:constr type="h" for="ch" forName="picture5" refType="h" fact="0.1218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  <dgm:constr type="r" for="ch" forName="parTx6" refType="w" fact="0.3172"/>
                  <dgm:constr type="t" for="ch" forName="parTx6" refType="h" fact="0.2531"/>
                  <dgm:constr type="w" for="ch" forName="parTx6" refType="w" fact="0.2101"/>
                  <dgm:constr type="h" for="ch" forName="parTx6" refType="h" fact="0.0704"/>
                  <dgm:constr type="ctrX" for="ch" forName="picture6" refType="w" fact="0.3267"/>
                  <dgm:constr type="ctrY" for="ch" forName="picture6" refType="h" fact="0.2444"/>
                  <dgm:constr type="w" for="ch" forName="picture6" refType="w" fact="0.0974"/>
                  <dgm:constr type="h" for="ch" forName="picture6" refType="h" fact="0.1218"/>
                  <dgm:constr type="r" for="ch" forName="desTx6" refType="l" refFor="ch" refForName="parTx6"/>
                  <dgm:constr type="l" for="ch" forName="desTx6"/>
                  <dgm:constr type="t" for="ch" forName="desTx6" refType="t" refFor="ch" refForName="parTx6"/>
                  <dgm:constr type="h" for="ch" forName="desTx6" refType="h" refFor="ch" refForName="parTx6"/>
                  <dgm:constr type="r" for="ch" forName="parTx7" refType="w" fact="0.3034"/>
                  <dgm:constr type="t" for="ch" forName="parTx7" refType="h" fact="0.1162"/>
                  <dgm:constr type="w" for="ch" forName="parTx7" refType="w" fact="0.2101"/>
                  <dgm:constr type="h" for="ch" forName="parTx7" refType="h" fact="0.0704"/>
                  <dgm:constr type="ctrX" for="ch" forName="picture7" refType="w" fact="0.3129"/>
                  <dgm:constr type="ctrY" for="ch" forName="picture7" refType="h" fact="0.1075"/>
                  <dgm:constr type="w" for="ch" forName="picture7" refType="w" fact="0.0974"/>
                  <dgm:constr type="h" for="ch" forName="picture7" refType="h" fact="0.1218"/>
                  <dgm:constr type="r" for="ch" forName="desTx7" refType="l" refFor="ch" refForName="parTx7"/>
                  <dgm:constr type="l" for="ch" forName="desTx7"/>
                  <dgm:constr type="t" for="ch" forName="desTx7" refType="t" refFor="ch" refForName="parTx7"/>
                  <dgm:constr type="h" for="ch" forName="desTx7" refType="h" refFor="ch" refForName="parTx7"/>
                </dgm:constrLst>
              </dgm:if>
              <dgm:else name="Name71">
                <dgm:alg type="composite">
                  <dgm:param type="ar" val="1.096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userD" refType="w" fact="0.0111"/>
                  <dgm:constr type="ctrX" for="ch" forName="dot1" refType="w" fact="0.5541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5756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5974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6194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6416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4197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4382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3344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2734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2357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2184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2442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2275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2108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1942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1775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2108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2108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r" for="ch" forName="parTx1" refType="w" fact="0.7085"/>
                  <dgm:constr type="t" for="ch" forName="parTx1" refType="h" fact="0.8845"/>
                  <dgm:constr type="w" for="ch" forName="parTx1" refType="w" fact="0.2396"/>
                  <dgm:constr type="h" for="ch" forName="parTx1" refType="h" fact="0.0704"/>
                  <dgm:constr type="ctrX" for="ch" forName="picture1" refType="w" fact="0.7194"/>
                  <dgm:constr type="ctrY" for="ch" forName="picture1" refType="h" fact="0.8769"/>
                  <dgm:constr type="w" for="ch" forName="picture1" refType="w" fact="0.1111"/>
                  <dgm:constr type="h" for="ch" forName="picture1" refType="h" fact="0.1218"/>
                  <dgm:constr type="r" for="ch" forName="parTx2" refType="w" fact="0.4828"/>
                  <dgm:constr type="t" for="ch" forName="parTx2" refType="h" fact="0.7946"/>
                  <dgm:constr type="w" for="ch" forName="parTx2" refType="w" fact="0.2396"/>
                  <dgm:constr type="h" for="ch" forName="parTx2" refType="h" fact="0.0704"/>
                  <dgm:constr type="ctrX" for="ch" forName="picture2" refType="w" fact="0.4937"/>
                  <dgm:constr type="ctrY" for="ch" forName="picture2" refType="h" fact="0.787"/>
                  <dgm:constr type="w" for="ch" forName="picture2" refType="w" fact="0.1111"/>
                  <dgm:constr type="h" for="ch" forName="picture2" refType="h" fact="0.1218"/>
                  <dgm:constr type="r" for="ch" forName="parTx3" refType="w" fact="0.3715"/>
                  <dgm:constr type="t" for="ch" forName="parTx3" refType="h" fact="0.672"/>
                  <dgm:constr type="w" for="ch" forName="parTx3" refType="w" fact="0.2396"/>
                  <dgm:constr type="h" for="ch" forName="parTx3" refType="h" fact="0.0704"/>
                  <dgm:constr type="ctrX" for="ch" forName="picture3" refType="w" fact="0.3824"/>
                  <dgm:constr type="ctrY" for="ch" forName="picture3" refType="h" fact="0.6644"/>
                  <dgm:constr type="w" for="ch" forName="picture3" refType="w" fact="0.1111"/>
                  <dgm:constr type="h" for="ch" forName="picture3" refType="h" fact="0.1218"/>
                  <dgm:constr type="r" for="ch" forName="parTx4" refType="w" fact="0.3006"/>
                  <dgm:constr type="t" for="ch" forName="parTx4" refType="h" fact="0.5369"/>
                  <dgm:constr type="w" for="ch" forName="parTx4" refType="w" fact="0.2396"/>
                  <dgm:constr type="h" for="ch" forName="parTx4" refType="h" fact="0.0704"/>
                  <dgm:constr type="ctrX" for="ch" forName="picture4" refType="w" fact="0.3115"/>
                  <dgm:constr type="ctrY" for="ch" forName="picture4" refType="h" fact="0.5294"/>
                  <dgm:constr type="w" for="ch" forName="picture4" refType="w" fact="0.1111"/>
                  <dgm:constr type="h" for="ch" forName="picture4" refType="h" fact="0.1218"/>
                  <dgm:constr type="r" for="ch" forName="parTx5" refType="w" fact="0.25"/>
                  <dgm:constr type="t" for="ch" forName="parTx5" refType="h" fact="0.394"/>
                  <dgm:constr type="w" for="ch" forName="parTx5" refType="w" fact="0.2396"/>
                  <dgm:constr type="h" for="ch" forName="parTx5" refType="h" fact="0.0704"/>
                  <dgm:constr type="ctrX" for="ch" forName="picture5" refType="w" fact="0.2609"/>
                  <dgm:constr type="ctrY" for="ch" forName="picture5" refType="h" fact="0.3864"/>
                  <dgm:constr type="w" for="ch" forName="picture5" refType="w" fact="0.1111"/>
                  <dgm:constr type="h" for="ch" forName="picture5" refType="h" fact="0.1218"/>
                  <dgm:constr type="r" for="ch" forName="parTx6" refType="w" fact="0.2212"/>
                  <dgm:constr type="t" for="ch" forName="parTx6" refType="h" fact="0.252"/>
                  <dgm:constr type="w" for="ch" forName="parTx6" refType="w" fact="0.2396"/>
                  <dgm:constr type="h" for="ch" forName="parTx6" refType="h" fact="0.0704"/>
                  <dgm:constr type="ctrX" for="ch" forName="picture6" refType="w" fact="0.2321"/>
                  <dgm:constr type="ctrY" for="ch" forName="picture6" refType="h" fact="0.2444"/>
                  <dgm:constr type="w" for="ch" forName="picture6" refType="w" fact="0.1111"/>
                  <dgm:constr type="h" for="ch" forName="picture6" refType="h" fact="0.1218"/>
                  <dgm:constr type="r" for="ch" forName="parTx7" refType="w" fact="0.2055"/>
                  <dgm:constr type="t" for="ch" forName="parTx7" refType="h" fact="0.1151"/>
                  <dgm:constr type="w" for="ch" forName="parTx7" refType="w" fact="0.2396"/>
                  <dgm:constr type="h" for="ch" forName="parTx7" refType="h" fact="0.0704"/>
                  <dgm:constr type="ctrX" for="ch" forName="picture7" refType="w" fact="0.2164"/>
                  <dgm:constr type="ctrY" for="ch" forName="picture7" refType="h" fact="0.1075"/>
                  <dgm:constr type="w" for="ch" forName="picture7" refType="w" fact="0.1111"/>
                  <dgm:constr type="h" for="ch" forName="picture7" refType="h" fact="0.1218"/>
                </dgm:constrLst>
              </dgm:else>
            </dgm:choose>
          </dgm:else>
        </dgm:choose>
      </dgm:else>
    </dgm:choose>
    <dgm:forEach name="wrapper" axis="self" ptType="parTrans">
      <dgm:forEach name="wrapper2" axis="self" ptType="sibTrans" st="2">
        <dgm:forEach name="imageRepeat" axis="self">
          <dgm:layoutNode name="imageRepeatNode" styleLbl="fgImgPlace1">
            <dgm:alg type="sp"/>
            <dgm:shape xmlns:r="http://schemas.openxmlformats.org/officeDocument/2006/relationships" type="ellipse" r:blip="" blipPhldr="1">
              <dgm:adjLst/>
            </dgm:shape>
            <dgm:presOf axis="self"/>
          </dgm:layoutNode>
        </dgm:forEach>
      </dgm:forEach>
    </dgm:forEach>
    <dgm:choose name="Name72">
      <dgm:if name="Name73" axis="ch" ptType="node" func="cnt" op="gte" val="2">
        <dgm:layoutNode name="dot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2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3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74"/>
    </dgm:choose>
    <dgm:choose name="Name75">
      <dgm:if name="Name76" axis="ch" ptType="node" func="cnt" op="gte" val="3">
        <dgm:layoutNode name="dot4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5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77"/>
    </dgm:choose>
    <dgm:choose name="Name78">
      <dgm:if name="Name79" axis="ch" ptType="node" func="cnt" op="gte" val="4">
        <dgm:layoutNode name="dot6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0"/>
    </dgm:choose>
    <dgm:choose name="Name81">
      <dgm:if name="Name82" axis="ch" ptType="node" func="cnt" op="gte" val="5">
        <dgm:layoutNode name="dot7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8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3"/>
    </dgm:choose>
    <dgm:choose name="Name84">
      <dgm:if name="Name85" axis="ch" ptType="node" func="cnt" op="gte" val="6">
        <dgm:layoutNode name="dot9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10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6"/>
    </dgm:choose>
    <dgm:choose name="Name87">
      <dgm:if name="Name88" axis="ch" ptType="node" func="cnt" op="gte" val="7">
        <dgm:layoutNode name="dot1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9"/>
    </dgm:choose>
    <dgm:choose name="Name90">
      <dgm:if name="Name91" axis="ch" ptType="node" func="cnt" op="gte" val="2">
        <dgm:layoutNode name="dotArrow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2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3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4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5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6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7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92"/>
    </dgm:choose>
    <dgm:forEach name="Name93" axis="ch" ptType="node" cnt="1">
      <dgm:layoutNode name="parTx1">
        <dgm:choose name="Name94">
          <dgm:if name="Name95" func="var" arg="dir" op="equ" val="norm">
            <dgm:alg type="tx">
              <dgm:param type="parTxLTRAlign" val="l"/>
              <dgm:param type="parTxRTLAlign" val="r"/>
            </dgm:alg>
          </dgm:if>
          <dgm:else name="Name96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97">
          <dgm:if name="Name98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99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00">
        <dgm:if name="Name101" axis="ch" ptType="node" func="cnt" op="gte" val="1">
          <dgm:layoutNode name="desTx1" styleLbl="revTx">
            <dgm:varLst>
              <dgm:bulletEnabled val="1"/>
            </dgm:varLst>
            <dgm:choose name="Name102">
              <dgm:if name="Name103" func="var" arg="dir" op="equ" val="norm">
                <dgm:choose name="Name104">
                  <dgm:if name="Name105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06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07">
                <dgm:choose name="Name108">
                  <dgm:if name="Name109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10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11"/>
      </dgm:choose>
    </dgm:forEach>
    <dgm:forEach name="Name112" axis="ch" ptType="sibTrans" hideLastTrans="0" cnt="1">
      <dgm:layoutNode name="picture1">
        <dgm:alg type="sp"/>
        <dgm:shape xmlns:r="http://schemas.openxmlformats.org/officeDocument/2006/relationships" r:blip="">
          <dgm:adjLst/>
        </dgm:shape>
        <dgm:presOf/>
        <dgm:constrLst/>
        <dgm:forEach name="Name113" ref="imageRepeat"/>
      </dgm:layoutNode>
    </dgm:forEach>
    <dgm:forEach name="Name114" axis="ch" ptType="node" st="2" cnt="1">
      <dgm:layoutNode name="parTx2">
        <dgm:choose name="Name115">
          <dgm:if name="Name116" func="var" arg="dir" op="equ" val="norm">
            <dgm:alg type="tx">
              <dgm:param type="parTxLTRAlign" val="l"/>
              <dgm:param type="parTxRTLAlign" val="r"/>
            </dgm:alg>
          </dgm:if>
          <dgm:else name="Name117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18">
          <dgm:if name="Name119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20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21">
        <dgm:if name="Name122" axis="ch" ptType="node" func="cnt" op="gte" val="1">
          <dgm:layoutNode name="desTx2" styleLbl="revTx">
            <dgm:varLst>
              <dgm:bulletEnabled val="1"/>
            </dgm:varLst>
            <dgm:choose name="Name123">
              <dgm:if name="Name124" func="var" arg="dir" op="equ" val="norm">
                <dgm:choose name="Name125">
                  <dgm:if name="Name126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27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28">
                <dgm:choose name="Name129">
                  <dgm:if name="Name130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31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32"/>
      </dgm:choose>
    </dgm:forEach>
    <dgm:forEach name="Name133" axis="ch" ptType="sibTrans" hideLastTrans="0" st="2" cnt="1">
      <dgm:layoutNode name="picture2">
        <dgm:alg type="sp"/>
        <dgm:shape xmlns:r="http://schemas.openxmlformats.org/officeDocument/2006/relationships" r:blip="">
          <dgm:adjLst/>
        </dgm:shape>
        <dgm:presOf/>
        <dgm:constrLst/>
        <dgm:forEach name="Name134" ref="imageRepeat"/>
      </dgm:layoutNode>
    </dgm:forEach>
    <dgm:forEach name="Name135" axis="ch" ptType="node" st="3" cnt="1">
      <dgm:layoutNode name="parTx3">
        <dgm:choose name="Name136">
          <dgm:if name="Name137" func="var" arg="dir" op="equ" val="norm">
            <dgm:alg type="tx">
              <dgm:param type="parTxLTRAlign" val="l"/>
              <dgm:param type="parTxRTLAlign" val="r"/>
            </dgm:alg>
          </dgm:if>
          <dgm:else name="Name138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39">
          <dgm:if name="Name140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41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42">
        <dgm:if name="Name143" axis="ch" ptType="node" func="cnt" op="gte" val="1">
          <dgm:layoutNode name="desTx3" styleLbl="revTx">
            <dgm:varLst>
              <dgm:bulletEnabled val="1"/>
            </dgm:varLst>
            <dgm:choose name="Name144">
              <dgm:if name="Name145" func="var" arg="dir" op="equ" val="norm">
                <dgm:choose name="Name146">
                  <dgm:if name="Name147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48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49">
                <dgm:choose name="Name150">
                  <dgm:if name="Name151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5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53"/>
      </dgm:choose>
    </dgm:forEach>
    <dgm:forEach name="Name154" axis="ch" ptType="sibTrans" hideLastTrans="0" st="3" cnt="1">
      <dgm:layoutNode name="picture3">
        <dgm:alg type="sp"/>
        <dgm:shape xmlns:r="http://schemas.openxmlformats.org/officeDocument/2006/relationships" r:blip="">
          <dgm:adjLst/>
        </dgm:shape>
        <dgm:presOf/>
        <dgm:constrLst/>
        <dgm:forEach name="Name155" ref="imageRepeat"/>
      </dgm:layoutNode>
    </dgm:forEach>
    <dgm:forEach name="Name156" axis="ch" ptType="node" st="4" cnt="1">
      <dgm:layoutNode name="parTx4">
        <dgm:choose name="Name157">
          <dgm:if name="Name158" func="var" arg="dir" op="equ" val="norm">
            <dgm:alg type="tx">
              <dgm:param type="parTxLTRAlign" val="l"/>
              <dgm:param type="parTxRTLAlign" val="r"/>
            </dgm:alg>
          </dgm:if>
          <dgm:else name="Name159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60">
          <dgm:if name="Name161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62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63">
        <dgm:if name="Name164" axis="ch" ptType="node" func="cnt" op="gte" val="1">
          <dgm:layoutNode name="desTx4" styleLbl="revTx">
            <dgm:varLst>
              <dgm:bulletEnabled val="1"/>
            </dgm:varLst>
            <dgm:choose name="Name165">
              <dgm:if name="Name166" func="var" arg="dir" op="equ" val="norm">
                <dgm:choose name="Name167">
                  <dgm:if name="Name168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69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70">
                <dgm:choose name="Name171">
                  <dgm:if name="Name172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73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74"/>
      </dgm:choose>
    </dgm:forEach>
    <dgm:forEach name="Name175" axis="ch" ptType="sibTrans" hideLastTrans="0" st="4" cnt="1">
      <dgm:layoutNode name="picture4">
        <dgm:alg type="sp"/>
        <dgm:shape xmlns:r="http://schemas.openxmlformats.org/officeDocument/2006/relationships" r:blip="">
          <dgm:adjLst/>
        </dgm:shape>
        <dgm:presOf/>
        <dgm:constrLst/>
        <dgm:forEach name="Name176" ref="imageRepeat"/>
      </dgm:layoutNode>
    </dgm:forEach>
    <dgm:forEach name="Name177" axis="ch" ptType="node" st="5" cnt="1">
      <dgm:layoutNode name="parTx5">
        <dgm:choose name="Name178">
          <dgm:if name="Name179" func="var" arg="dir" op="equ" val="norm">
            <dgm:alg type="tx">
              <dgm:param type="parTxLTRAlign" val="l"/>
              <dgm:param type="parTxRTLAlign" val="r"/>
            </dgm:alg>
          </dgm:if>
          <dgm:else name="Name180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81">
          <dgm:if name="Name182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83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84">
        <dgm:if name="Name185" axis="ch" ptType="node" func="cnt" op="gte" val="1">
          <dgm:layoutNode name="desTx5" styleLbl="revTx">
            <dgm:varLst>
              <dgm:bulletEnabled val="1"/>
            </dgm:varLst>
            <dgm:choose name="Name186">
              <dgm:if name="Name187" func="var" arg="dir" op="equ" val="norm">
                <dgm:choose name="Name188">
                  <dgm:if name="Name189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90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91">
                <dgm:choose name="Name192">
                  <dgm:if name="Name193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94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95"/>
      </dgm:choose>
    </dgm:forEach>
    <dgm:forEach name="Name196" axis="ch" ptType="sibTrans" hideLastTrans="0" st="5" cnt="1">
      <dgm:layoutNode name="picture5">
        <dgm:alg type="sp"/>
        <dgm:shape xmlns:r="http://schemas.openxmlformats.org/officeDocument/2006/relationships" r:blip="">
          <dgm:adjLst/>
        </dgm:shape>
        <dgm:presOf/>
        <dgm:constrLst/>
        <dgm:forEach name="Name197" ref="imageRepeat"/>
      </dgm:layoutNode>
    </dgm:forEach>
    <dgm:forEach name="Name198" axis="ch" ptType="node" st="6" cnt="1">
      <dgm:layoutNode name="parTx6">
        <dgm:choose name="Name199">
          <dgm:if name="Name200" func="var" arg="dir" op="equ" val="norm">
            <dgm:alg type="tx">
              <dgm:param type="parTxLTRAlign" val="l"/>
              <dgm:param type="parTxRTLAlign" val="r"/>
            </dgm:alg>
          </dgm:if>
          <dgm:else name="Name201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202">
          <dgm:if name="Name203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204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205">
        <dgm:if name="Name206" axis="ch" ptType="node" func="cnt" op="gte" val="1">
          <dgm:layoutNode name="desTx6" styleLbl="revTx">
            <dgm:varLst>
              <dgm:bulletEnabled val="1"/>
            </dgm:varLst>
            <dgm:choose name="Name207">
              <dgm:if name="Name208" func="var" arg="dir" op="equ" val="norm">
                <dgm:choose name="Name209">
                  <dgm:if name="Name210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211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212">
                <dgm:choose name="Name213">
                  <dgm:if name="Name214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215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216"/>
      </dgm:choose>
    </dgm:forEach>
    <dgm:forEach name="Name217" axis="ch" ptType="sibTrans" hideLastTrans="0" st="6" cnt="1">
      <dgm:layoutNode name="picture6">
        <dgm:alg type="sp"/>
        <dgm:shape xmlns:r="http://schemas.openxmlformats.org/officeDocument/2006/relationships" r:blip="">
          <dgm:adjLst/>
        </dgm:shape>
        <dgm:presOf/>
        <dgm:constrLst/>
        <dgm:forEach name="Name218" ref="imageRepeat"/>
      </dgm:layoutNode>
    </dgm:forEach>
    <dgm:forEach name="Name219" axis="ch" ptType="node" st="7" cnt="1">
      <dgm:layoutNode name="parTx7">
        <dgm:choose name="Name220">
          <dgm:if name="Name221" func="var" arg="dir" op="equ" val="norm">
            <dgm:alg type="tx">
              <dgm:param type="parTxLTRAlign" val="l"/>
              <dgm:param type="parTxRTLAlign" val="r"/>
            </dgm:alg>
          </dgm:if>
          <dgm:else name="Name222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223">
          <dgm:if name="Name224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225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226">
        <dgm:if name="Name227" axis="ch" ptType="node" func="cnt" op="gte" val="1">
          <dgm:layoutNode name="desTx7" styleLbl="revTx">
            <dgm:varLst>
              <dgm:bulletEnabled val="1"/>
            </dgm:varLst>
            <dgm:choose name="Name228">
              <dgm:if name="Name229" func="var" arg="dir" op="equ" val="norm">
                <dgm:choose name="Name230">
                  <dgm:if name="Name231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232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233">
                <dgm:choose name="Name234">
                  <dgm:if name="Name235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236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237"/>
      </dgm:choose>
    </dgm:forEach>
    <dgm:forEach name="Name238" axis="ch" ptType="sibTrans" hideLastTrans="0" st="7" cnt="1">
      <dgm:layoutNode name="picture7">
        <dgm:alg type="sp"/>
        <dgm:shape xmlns:r="http://schemas.openxmlformats.org/officeDocument/2006/relationships" r:blip="">
          <dgm:adjLst/>
        </dgm:shape>
        <dgm:presOf/>
        <dgm:constrLst/>
        <dgm:forEach name="Name239" ref="imageRepeat"/>
      </dgm:layoutNode>
    </dgm:forEach>
  </dgm:layoutNode>
</dgm:layoutDef>
</file>

<file path=xl/diagrams/layout20.xml><?xml version="1.0" encoding="utf-8"?>
<dgm:layoutDef xmlns:dgm="http://schemas.openxmlformats.org/drawingml/2006/diagram" xmlns:a="http://schemas.openxmlformats.org/drawingml/2006/main" uniqueId="urn:microsoft.com/office/officeart/2005/8/layout/vList3">
  <dgm:title val=""/>
  <dgm:desc val=""/>
  <dgm:catLst>
    <dgm:cat type="list" pri="14000"/>
    <dgm:cat type="convert" pri="3000"/>
    <dgm:cat type="picture" pri="27000"/>
    <dgm:cat type="pictureconvert" pri="27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Flow">
    <dgm:varLst>
      <dgm:dir/>
      <dgm:resizeHandles val="exact"/>
    </dgm:varLst>
    <dgm:alg type="lin">
      <dgm:param type="linDir" val="fromT"/>
      <dgm:param type="vertAlign" val="mid"/>
      <dgm:param type="horzAlign" val="ctr"/>
    </dgm:alg>
    <dgm:shape xmlns:r="http://schemas.openxmlformats.org/officeDocument/2006/relationships" r:blip="">
      <dgm:adjLst/>
    </dgm:shape>
    <dgm:presOf/>
    <dgm:constrLst>
      <dgm:constr type="w" for="ch" forName="composite" refType="w"/>
      <dgm:constr type="h" for="ch" forName="composite" refType="h"/>
      <dgm:constr type="h" for="ch" forName="spacing" refType="h" refFor="ch" refForName="composite" fact="0.25"/>
      <dgm:constr type="h" for="ch" forName="spacing" refType="w" op="lte" fact="0.1"/>
      <dgm:constr type="primFontSz" for="des" ptType="node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w" for="ch" forName="imgShp" refType="w" fact="0.335"/>
              <dgm:constr type="h" for="ch" forName="imgShp" refType="w" refFor="ch" refForName="imgShp" op="equ"/>
              <dgm:constr type="h" for="ch" forName="imgShp" refType="h" op="lte"/>
              <dgm:constr type="ctrY" for="ch" forName="imgShp" refType="h" fact="0.5"/>
              <dgm:constr type="l" for="ch" forName="imgShp"/>
              <dgm:constr type="w" for="ch" forName="txShp" refType="w" op="equ" fact="0.665"/>
              <dgm:constr type="h" for="ch" forName="txShp" refType="h" refFor="ch" refForName="imgShp" op="equ"/>
              <dgm:constr type="ctrY" for="ch" forName="txShp" refType="h" fact="0.5"/>
              <dgm:constr type="l" for="ch" forName="txShp" refType="w" refFor="ch" refForName="imgShp" fact="0.5"/>
              <dgm:constr type="lMarg" for="ch" forName="txShp" refType="w" refFor="ch" refForName="imgShp" fact="1.25"/>
            </dgm:constrLst>
          </dgm:if>
          <dgm:else name="Name3">
            <dgm:constrLst>
              <dgm:constr type="w" for="ch" forName="imgShp" refType="w" fact="0.335"/>
              <dgm:constr type="h" for="ch" forName="imgShp" refType="w" refFor="ch" refForName="imgShp" op="equ"/>
              <dgm:constr type="h" for="ch" forName="imgShp" refType="h" op="lte"/>
              <dgm:constr type="ctrY" for="ch" forName="imgShp" refType="h" fact="0.5"/>
              <dgm:constr type="r" for="ch" forName="imgShp" refType="w"/>
              <dgm:constr type="w" for="ch" forName="txShp" refType="w" op="equ" fact="0.665"/>
              <dgm:constr type="h" for="ch" forName="txShp" refType="h" refFor="ch" refForName="imgShp" op="equ"/>
              <dgm:constr type="ctrY" for="ch" forName="txShp" refType="h" fact="0.5"/>
              <dgm:constr type="r" for="ch" forName="txShp" refType="ctrX" refFor="ch" refForName="imgShp"/>
              <dgm:constr type="rMarg" for="ch" forName="txShp" refType="w" refFor="ch" refForName="imgShp" fact="1.25"/>
            </dgm:constrLst>
          </dgm:else>
        </dgm:choose>
        <dgm:ruleLst/>
        <dgm:layoutNode name="imgShp" styleLbl="fgImgPlace1">
          <dgm:alg type="sp"/>
          <dgm:shape xmlns:r="http://schemas.openxmlformats.org/officeDocument/2006/relationships" type="ellipse" r:blip="" blipPhldr="1">
            <dgm:adjLst/>
          </dgm:shape>
          <dgm:presOf/>
          <dgm:constrLst/>
          <dgm:ruleLst/>
        </dgm:layoutNode>
        <dgm:layoutNode name="txShp">
          <dgm:varLst>
            <dgm:bulletEnabled val="1"/>
          </dgm:varLst>
          <dgm:alg type="tx"/>
          <dgm:choose name="Name4">
            <dgm:if name="Name5" func="var" arg="dir" op="equ" val="norm">
              <dgm:shape xmlns:r="http://schemas.openxmlformats.org/officeDocument/2006/relationships" rot="180" type="homePlate" r:blip="" zOrderOff="-1">
                <dgm:adjLst/>
              </dgm:shape>
            </dgm:if>
            <dgm:else name="Name6">
              <dgm:shape xmlns:r="http://schemas.openxmlformats.org/officeDocument/2006/relationships" type="homePlate" r:blip="" zOrderOff="-1">
                <dgm:adjLst/>
              </dgm:shape>
            </dgm:else>
          </dgm:choose>
          <dgm:presOf axis="desOrSelf" ptType="node"/>
          <dgm:constrLst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</dgm:layoutNode>
      <dgm:forEach name="Name7" axis="followSib" ptType="sibTrans" cnt="1">
        <dgm:layoutNode name="spacing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22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layout23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layout24.xml><?xml version="1.0" encoding="utf-8"?>
<dgm:layoutDef xmlns:dgm="http://schemas.openxmlformats.org/drawingml/2006/diagram" xmlns:a="http://schemas.openxmlformats.org/drawingml/2006/main" uniqueId="urn:microsoft.com/office/officeart/2008/layout/SquareAccentList">
  <dgm:title val=""/>
  <dgm:desc val=""/>
  <dgm:catLst>
    <dgm:cat type="list" pri="55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clrData>
  <dgm:layoutNode name="layout">
    <dgm:varLst>
      <dgm:chMax/>
      <dgm:chPref/>
      <dgm:dir/>
      <dgm:resizeHandles/>
    </dgm:varLst>
    <dgm:choose name="Name0">
      <dgm:if name="Name1" func="var" arg="dir" op="equ" val="norm">
        <dgm:alg type="hierChild">
          <dgm:param type="linDir" val="fromL"/>
          <dgm:param type="vertAlign" val="t"/>
          <dgm:param type="nodeVertAlign" val="t"/>
          <dgm:param type="horzAlign" val="ctr"/>
          <dgm:param type="fallback" val="1D"/>
        </dgm:alg>
      </dgm:if>
      <dgm:else name="Name2">
        <dgm:alg type="hierChild">
          <dgm:param type="linDir" val="fromR"/>
          <dgm:param type="vertAlign" val="t"/>
          <dgm:param type="nodeVertAlign" val="t"/>
          <dgm:param type="horzAlign" val="ctr"/>
          <dgm:param type="fallback" val="1D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Parent" op="equ" val="65"/>
      <dgm:constr type="primFontSz" for="des" forName="Child" op="equ" val="65"/>
      <dgm:constr type="primFontSz" for="des" forName="Child" refType="primFontSz" refFor="des" refForName="Parent" op="lte"/>
      <dgm:constr type="w" for="des" forName="rootComposite" refType="h" refFor="des" refForName="rootComposite" fact="3.0396"/>
      <dgm:constr type="h" for="des" forName="rootComposite" refType="h"/>
      <dgm:constr type="w" for="des" forName="childComposite" refType="w" refFor="des" refForName="rootComposite"/>
      <dgm:constr type="h" for="des" forName="childComposite" refType="h" refFor="des" refForName="rootComposite" fact="0.5205"/>
      <dgm:constr type="sibSp" refType="w" refFor="des" refForName="rootComposite" fact="0.05"/>
      <dgm:constr type="sp" for="des" forName="root" refType="h" refFor="des" refForName="childComposite" fact="0.2855"/>
    </dgm:constrLst>
    <dgm:ruleLst/>
    <dgm:forEach name="Name3" axis="ch">
      <dgm:forEach name="Name4" axis="self" ptType="node" cnt="1">
        <dgm:layoutNode name="root">
          <dgm:varLst>
            <dgm:chMax/>
            <dgm:chPref/>
          </dgm:varLst>
          <dgm:alg type="hierRoot">
            <dgm:param type="hierAlign" val="tL"/>
          </dgm:alg>
          <dgm:shape xmlns:r="http://schemas.openxmlformats.org/officeDocument/2006/relationships" r:blip="">
            <dgm:adjLst/>
          </dgm:shape>
          <dgm:presOf/>
          <dgm:constrLst/>
          <dgm:ruleLst/>
          <dgm:layoutNode name="rootComposite">
            <dgm:varLst/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5">
              <dgm:if name="Name6" func="var" arg="dir" op="equ" val="norm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l" for="ch" forName="ParentSmallAccent" refType="w" fact="0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if>
              <dgm:else name="Name7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r" for="ch" forName="ParentSmallAccent" refType="w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else>
            </dgm:choose>
            <dgm:ruleLst/>
            <dgm:layoutNode name="ParentAccent" styleLbl="alignNode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SmallAccent" styleLbl="fgAcc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" styleLbl="revTx">
              <dgm:varLst>
                <dgm:chMax/>
                <dgm:chPref val="4"/>
                <dgm:bulletEnabled val="1"/>
              </dgm:varLst>
              <dgm:choose name="Name8">
                <dgm:if name="Name9" func="var" arg="dir" op="equ" val="norm">
                  <dgm:alg type="tx">
                    <dgm:param type="txAnchorVertCh" val="mid"/>
                    <dgm:param type="parTxLTRAlign" val="l"/>
                  </dgm:alg>
                </dgm:if>
                <dgm:else name="Name10">
                  <dgm:alg type="tx">
                    <dgm:param type="txAnchorVertCh" val="mid"/>
                    <dgm:param type="parTxLTRAlign" val="r"/>
                  </dgm:alg>
                </dgm:else>
              </dgm:choose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  <dgm:rule type="primFontSz" val="65" fact="NaN" max="NaN"/>
              </dgm:ruleLst>
            </dgm:layoutNode>
          </dgm:layoutNode>
          <dgm:layoutNode name="childShape">
            <dgm:varLst>
              <dgm:chMax val="0"/>
              <dgm:chPref val="0"/>
            </dgm:varLst>
            <dgm:alg type="hierChild">
              <dgm:param type="chAlign" val="r"/>
              <dgm:param type="linDir" val="fromT"/>
              <dgm:param type="fallback" val="2D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11" axis="ch">
              <dgm:forEach name="Name12" axis="self" ptType="node">
                <dgm:layoutNode name="childComposite">
                  <dgm:varLst>
                    <dgm:chMax val="0"/>
                    <dgm:chPref val="0"/>
                  </dgm:varLst>
                  <dgm:alg type="composite"/>
                  <dgm:shape xmlns:r="http://schemas.openxmlformats.org/officeDocument/2006/relationships" r:blip="">
                    <dgm:adjLst/>
                  </dgm:shape>
                  <dgm:presOf/>
                  <dgm:choose name="Name13">
                    <dgm:if name="Name14" func="var" arg="dir" op="equ" val="norm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l" for="ch" forName="ChildAccent" refType="w" fact="0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l" for="ch" forName="Child" refType="w" fact="0.07"/>
                        <dgm:constr type="t" for="ch" forName="Child" refType="h" fact="0"/>
                      </dgm:constrLst>
                    </dgm:if>
                    <dgm:else name="Name15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r" for="ch" forName="ChildAccent" refType="w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r" for="ch" forName="Child" refType="w" fact="0.93"/>
                        <dgm:constr type="t" for="ch" forName="Child" refType="h" fact="0"/>
                      </dgm:constrLst>
                    </dgm:else>
                  </dgm:choose>
                  <dgm:ruleLst/>
                  <dgm:layoutNode name="ChildAccent" styleLbl="solidFgAcc1">
                    <dgm:alg type="sp"/>
                    <dgm:shape xmlns:r="http://schemas.openxmlformats.org/officeDocument/2006/relationships" type="rect" r:blip="">
                      <dgm:adjLst/>
                    </dgm:shape>
                    <dgm:presOf/>
                  </dgm:layoutNode>
                  <dgm:layoutNode name="Child" styleLbl="revTx">
                    <dgm:varLst>
                      <dgm:chMax val="0"/>
                      <dgm:chPref val="0"/>
                      <dgm:bulletEnabled val="1"/>
                    </dgm:varLst>
                    <dgm:choose name="Name16">
                      <dgm:if name="Name17" func="var" arg="dir" op="equ" val="norm">
                        <dgm:alg type="tx">
                          <dgm:param type="txAnchorVertCh" val="mid"/>
                          <dgm:param type="parTxLTRAlign" val="l"/>
                        </dgm:alg>
                      </dgm:if>
                      <dgm:else name="Name18">
                        <dgm:alg type="tx">
                          <dgm:param type="txAnchorVertCh" val="mid"/>
                          <dgm:param type="parTxLTRAlign" val="r"/>
                        </dgm:alg>
                      </dgm:else>
                    </dgm:choose>
                    <dgm:shape xmlns:r="http://schemas.openxmlformats.org/officeDocument/2006/relationships" type="rect" r:blip="">
                      <dgm:adjLst/>
                    </dgm:shape>
                    <dgm:presOf axis="desOrSelf" ptType="node node"/>
                    <dgm:ruleLst>
                      <dgm:rule type="primFontSz" val="5" fact="NaN" max="NaN"/>
                    </dgm:ruleLst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25.xml><?xml version="1.0" encoding="utf-8"?>
<dgm:layoutDef xmlns:dgm="http://schemas.openxmlformats.org/drawingml/2006/diagram" xmlns:a="http://schemas.openxmlformats.org/drawingml/2006/main" uniqueId="urn:microsoft.com/office/officeart/2005/8/layout/vList3">
  <dgm:title val=""/>
  <dgm:desc val=""/>
  <dgm:catLst>
    <dgm:cat type="list" pri="14000"/>
    <dgm:cat type="convert" pri="3000"/>
    <dgm:cat type="picture" pri="27000"/>
    <dgm:cat type="pictureconvert" pri="27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Flow">
    <dgm:varLst>
      <dgm:dir/>
      <dgm:resizeHandles val="exact"/>
    </dgm:varLst>
    <dgm:alg type="lin">
      <dgm:param type="linDir" val="fromT"/>
      <dgm:param type="vertAlign" val="mid"/>
      <dgm:param type="horzAlign" val="ctr"/>
    </dgm:alg>
    <dgm:shape xmlns:r="http://schemas.openxmlformats.org/officeDocument/2006/relationships" r:blip="">
      <dgm:adjLst/>
    </dgm:shape>
    <dgm:presOf/>
    <dgm:constrLst>
      <dgm:constr type="w" for="ch" forName="composite" refType="w"/>
      <dgm:constr type="h" for="ch" forName="composite" refType="h"/>
      <dgm:constr type="h" for="ch" forName="spacing" refType="h" refFor="ch" refForName="composite" fact="0.25"/>
      <dgm:constr type="h" for="ch" forName="spacing" refType="w" op="lte" fact="0.1"/>
      <dgm:constr type="primFontSz" for="des" ptType="node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w" for="ch" forName="imgShp" refType="w" fact="0.335"/>
              <dgm:constr type="h" for="ch" forName="imgShp" refType="w" refFor="ch" refForName="imgShp" op="equ"/>
              <dgm:constr type="h" for="ch" forName="imgShp" refType="h" op="lte"/>
              <dgm:constr type="ctrY" for="ch" forName="imgShp" refType="h" fact="0.5"/>
              <dgm:constr type="l" for="ch" forName="imgShp"/>
              <dgm:constr type="w" for="ch" forName="txShp" refType="w" op="equ" fact="0.665"/>
              <dgm:constr type="h" for="ch" forName="txShp" refType="h" refFor="ch" refForName="imgShp" op="equ"/>
              <dgm:constr type="ctrY" for="ch" forName="txShp" refType="h" fact="0.5"/>
              <dgm:constr type="l" for="ch" forName="txShp" refType="w" refFor="ch" refForName="imgShp" fact="0.5"/>
              <dgm:constr type="lMarg" for="ch" forName="txShp" refType="w" refFor="ch" refForName="imgShp" fact="1.25"/>
            </dgm:constrLst>
          </dgm:if>
          <dgm:else name="Name3">
            <dgm:constrLst>
              <dgm:constr type="w" for="ch" forName="imgShp" refType="w" fact="0.335"/>
              <dgm:constr type="h" for="ch" forName="imgShp" refType="w" refFor="ch" refForName="imgShp" op="equ"/>
              <dgm:constr type="h" for="ch" forName="imgShp" refType="h" op="lte"/>
              <dgm:constr type="ctrY" for="ch" forName="imgShp" refType="h" fact="0.5"/>
              <dgm:constr type="r" for="ch" forName="imgShp" refType="w"/>
              <dgm:constr type="w" for="ch" forName="txShp" refType="w" op="equ" fact="0.665"/>
              <dgm:constr type="h" for="ch" forName="txShp" refType="h" refFor="ch" refForName="imgShp" op="equ"/>
              <dgm:constr type="ctrY" for="ch" forName="txShp" refType="h" fact="0.5"/>
              <dgm:constr type="r" for="ch" forName="txShp" refType="ctrX" refFor="ch" refForName="imgShp"/>
              <dgm:constr type="rMarg" for="ch" forName="txShp" refType="w" refFor="ch" refForName="imgShp" fact="1.25"/>
            </dgm:constrLst>
          </dgm:else>
        </dgm:choose>
        <dgm:ruleLst/>
        <dgm:layoutNode name="imgShp" styleLbl="fgImgPlace1">
          <dgm:alg type="sp"/>
          <dgm:shape xmlns:r="http://schemas.openxmlformats.org/officeDocument/2006/relationships" type="ellipse" r:blip="" blipPhldr="1">
            <dgm:adjLst/>
          </dgm:shape>
          <dgm:presOf/>
          <dgm:constrLst/>
          <dgm:ruleLst/>
        </dgm:layoutNode>
        <dgm:layoutNode name="txShp">
          <dgm:varLst>
            <dgm:bulletEnabled val="1"/>
          </dgm:varLst>
          <dgm:alg type="tx"/>
          <dgm:choose name="Name4">
            <dgm:if name="Name5" func="var" arg="dir" op="equ" val="norm">
              <dgm:shape xmlns:r="http://schemas.openxmlformats.org/officeDocument/2006/relationships" rot="180" type="homePlate" r:blip="" zOrderOff="-1">
                <dgm:adjLst/>
              </dgm:shape>
            </dgm:if>
            <dgm:else name="Name6">
              <dgm:shape xmlns:r="http://schemas.openxmlformats.org/officeDocument/2006/relationships" type="homePlate" r:blip="" zOrderOff="-1">
                <dgm:adjLst/>
              </dgm:shape>
            </dgm:else>
          </dgm:choose>
          <dgm:presOf axis="desOrSelf" ptType="node"/>
          <dgm:constrLst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</dgm:layoutNode>
      <dgm:forEach name="Name7" axis="followSib" ptType="sibTrans" cnt="1">
        <dgm:layoutNode name="spacing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6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7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8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9.xml><?xml version="1.0" encoding="utf-8"?>
<dgm:layoutDef xmlns:dgm="http://schemas.openxmlformats.org/drawingml/2006/diagram" xmlns:a="http://schemas.openxmlformats.org/drawingml/2006/main" uniqueId="urn:microsoft.com/office/officeart/2005/8/layout/gear1">
  <dgm:title val=""/>
  <dgm:desc val=""/>
  <dgm:catLst>
    <dgm:cat type="relationship" pri="3000"/>
    <dgm:cat type="process" pri="28000"/>
    <dgm:cat type="cycle" pri="14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composite">
    <dgm:varLst>
      <dgm:chMax val="3"/>
      <dgm:animLvl val="lvl"/>
      <dgm:resizeHandles val="exact"/>
    </dgm:varLst>
    <dgm:alg type="composite">
      <dgm:param type="ar" val="1"/>
    </dgm:alg>
    <dgm:shape xmlns:r="http://schemas.openxmlformats.org/officeDocument/2006/relationships" r:blip="">
      <dgm:adjLst/>
    </dgm:shape>
    <dgm:presOf/>
    <dgm:choose name="Name0">
      <dgm:if name="Name1" axis="ch" ptType="node" func="cnt" op="lte" val="1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05"/>
          <dgm:constr type="t" for="ch" forName="gear1" refType="w" fact="0.05"/>
          <dgm:constr type="w" for="ch" forName="gear1srcNode" val="1"/>
          <dgm:constr type="h" for="ch" forName="gear1srcNode" val="1"/>
          <dgm:constr type="l" for="ch" forName="gear1srcNode" refType="w" fact="0.32"/>
          <dgm:constr type="t" for="ch" forName="gear1srcNode"/>
          <dgm:constr type="w" for="ch" forName="gear1dstNode" val="1"/>
          <dgm:constr type="h" for="ch" forName="gear1dstNode" val="1"/>
          <dgm:constr type="r" for="ch" forName="gear1dstNode" refType="w" fact="0.58"/>
          <dgm:constr type="t" for="ch" forName="gear1dstNode" refType="h" fact="0.5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/>
          <dgm:constr type="b" for="ch" forName="gear1ch" refType="h" fact="0.6"/>
        </dgm:constrLst>
      </dgm:if>
      <dgm:if name="Name2" axis="ch" ptType="node" func="cnt" op="equ" val="2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2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2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7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w" fact="0.8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1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0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3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 refType="w" fact="0.34"/>
          <dgm:constr type="t" for="ch" forName="gear2ch" refType="w" fact="0.04"/>
        </dgm:constrLst>
      </dgm:if>
      <dgm:else name="Name3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4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4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95"/>
          <dgm:constr type="diam" for="des" forName="connector1" refType="w" refFor="ch" refForName="gear1" op="equ" fact="1.15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h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3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2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5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/>
          <dgm:constr type="t" for="ch" forName="gear2ch" refType="w" fact="0.58"/>
          <dgm:constr type="w" for="ch" forName="gear3" refType="w" fact="0.48"/>
          <dgm:constr type="h" for="ch" forName="gear3" refType="w" fact="0.48"/>
          <dgm:constr type="l" for="ch" forName="gear3" refType="w" fact="0.31"/>
          <dgm:constr type="t" for="ch" forName="gear3"/>
          <dgm:constr type="w" for="ch" forName="gear3tx" refType="w" fact="0.22"/>
          <dgm:constr type="h" for="ch" forName="gear3tx" refType="w" fact="0.22"/>
          <dgm:constr type="ctrX" for="ch" forName="gear3tx" refType="ctrX" refFor="ch" refForName="gear3"/>
          <dgm:constr type="ctrY" for="ch" forName="gear3tx" refType="ctrY" refFor="ch" refForName="gear3"/>
          <dgm:constr type="w" for="ch" forName="gear3srcNode" val="1"/>
          <dgm:constr type="h" for="ch" forName="gear3srcNode" val="1"/>
          <dgm:constr type="l" for="ch" forName="gear3srcNode" refType="w" fact="0.3"/>
          <dgm:constr type="t" for="ch" forName="gear3srcNode" refType="w" fact="0.25"/>
          <dgm:constr type="w" for="ch" forName="gear3dstNode" val="1"/>
          <dgm:constr type="h" for="ch" forName="gear3dstNode" val="1"/>
          <dgm:constr type="l" for="ch" forName="gear3dstNode" refType="w" fact="0.38"/>
          <dgm:constr type="t" for="ch" forName="gear3dstNode" refType="h" fact="0.05"/>
          <dgm:constr type="diam" for="des" forName="connector3" refType="w" refFor="ch" refForName="gear3" op="equ"/>
          <dgm:constr type="h" for="des" forName="connector3" refType="w" refFor="ch" refForName="gear1" op="equ" fact="0.1"/>
          <dgm:constr type="w" for="ch" forName="gear3ch" refType="w" fact="0.35"/>
          <dgm:constr type="h" for="ch" forName="gear3ch" refType="w" refFor="ch" refForName="gear3ch" fact="0.6"/>
          <dgm:constr type="l" for="ch" forName="gear3ch" refType="w" fact="0.65"/>
          <dgm:constr type="t" for="ch" forName="gear3ch" refType="h" fact="0.13"/>
        </dgm:constrLst>
      </dgm:else>
    </dgm:choose>
    <dgm:ruleLst/>
    <dgm:forEach name="Name4" axis="ch" ptType="node" cnt="1">
      <dgm:layoutNode name="gear1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9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1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1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5">
        <dgm:if name="Name6" axis="ch" ptType="node" func="cnt" op="gte" val="1">
          <dgm:layoutNode name="gear1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7"/>
      </dgm:choose>
    </dgm:forEach>
    <dgm:forEach name="Name8" axis="ch" ptType="node" st="2" cnt="1">
      <dgm:layoutNode name="gear2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6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2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2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9">
        <dgm:if name="Name10" axis="ch" ptType="node" func="cnt" op="gte" val="1">
          <dgm:layoutNode name="gear2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1"/>
      </dgm:choose>
    </dgm:forEach>
    <dgm:forEach name="Name12" axis="ch" ptType="node" st="3" cnt="1">
      <dgm:layoutNode name="gear3" styleLbl="node1">
        <dgm:alg type="sp"/>
        <dgm:shape xmlns:r="http://schemas.openxmlformats.org/officeDocument/2006/relationships" rot="-15" type="gear6" r:blip="">
          <dgm:adjLst/>
        </dgm:shape>
        <dgm:presOf axis="self"/>
        <dgm:constrLst/>
        <dgm:ruleLst/>
      </dgm:layoutNode>
      <dgm:layoutNode name="gear3tx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rect" r:blip="" hideGeom="1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3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3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13">
        <dgm:if name="Name14" axis="ch" ptType="node" func="cnt" op="gte" val="1">
          <dgm:layoutNode name="gear3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5"/>
      </dgm:choose>
    </dgm:forEach>
    <dgm:forEach name="Name16" axis="ch" ptType="sibTrans" hideLastTrans="0" cnt="1">
      <dgm:layoutNode name="connector1" styleLbl="sibTrans2D1">
        <dgm:alg type="conn">
          <dgm:param type="connRout" val="curve"/>
          <dgm:param type="srcNode" val="gear1srcNode"/>
          <dgm:param type="dstNode" val="gear1dstNode"/>
          <dgm:param type="begPts" val="midR"/>
          <dgm:param type="endPts" val="tCtr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7" axis="ch" ptType="sibTrans" hideLastTrans="0" st="2" cnt="1">
      <dgm:layoutNode name="connector2" styleLbl="sibTrans2D1">
        <dgm:alg type="conn">
          <dgm:param type="connRout" val="curve"/>
          <dgm:param type="srcNode" val="gear2srcNode"/>
          <dgm:param type="dstNode" val="gear2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8" axis="ch" ptType="sibTrans" hideLastTrans="0" st="3" cnt="1">
      <dgm:layoutNode name="connector3" styleLbl="sibTrans2D1">
        <dgm:alg type="conn">
          <dgm:param type="connRout" val="curve"/>
          <dgm:param type="srcNode" val="gear3srcNode"/>
          <dgm:param type="dstNode" val="gear3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AscendingPictureAccentProcess">
  <dgm:title val=""/>
  <dgm:desc val=""/>
  <dgm:catLst>
    <dgm:cat type="process" pri="22500"/>
    <dgm:cat type="picture" pri="16000"/>
    <dgm:cat type="pictureconvert" pri="1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shape xmlns:r="http://schemas.openxmlformats.org/officeDocument/2006/relationships" r:blip="">
      <dgm:adjLst/>
    </dgm:shape>
    <dgm:choose name="Name1">
      <dgm:if name="Name2" axis="ch" ptType="node" func="cnt" op="equ" val="1">
        <dgm:choose name="Name3">
          <dgm:if name="Name4" func="var" arg="dir" op="equ" val="norm">
            <dgm:choose name="Name5">
              <dgm:if name="Name6" axis="des" func="maxDepth" op="gt" val="1">
                <dgm:alg type="composite">
                  <dgm:param type="ar" val="2.7"/>
                </dgm:alg>
                <dgm:constrLst>
                  <dgm:constr type="primFontSz" for="ch" forName="parTx1" op="equ" val="65"/>
                  <dgm:constr type="primFontSz" for="ch" forName="desTx1" op="equ" val="65"/>
                  <dgm:constr type="userD" refType="w" fact="0.0247"/>
                  <dgm:constr type="l" for="ch" forName="parTx1" refType="w" fact="0.2711"/>
                  <dgm:constr type="t" for="ch" forName="parTx1" refType="h" fact="0.9603"/>
                  <dgm:constr type="w" for="ch" forName="parTx1" refType="w" fact="0.5325"/>
                  <dgm:constr type="h" for="ch" forName="parTx1" refType="h" fact="0.3856"/>
                  <dgm:constr type="ctrX" for="ch" forName="picture1" refType="w" fact="0.2469"/>
                  <dgm:constr type="ctrY" for="ch" forName="picture1" refType="h" fact="0.9"/>
                  <dgm:constr type="w" for="ch" forName="picture1" refType="w" fact="0.2469"/>
                  <dgm:constr type="h" for="ch" forName="picture1" refType="h" fact="0.6667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</dgm:constrLst>
              </dgm:if>
              <dgm:else name="Name7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userD" refType="w" fact="0.0333"/>
                  <dgm:constr type="l" for="ch" forName="parTx1" refType="w" fact="0.366"/>
                  <dgm:constr type="t" for="ch" forName="parTx1" refType="h" fact="0.7113"/>
                  <dgm:constr type="w" for="ch" forName="parTx1" refType="w" fact="0.7189"/>
                  <dgm:constr type="h" for="ch" forName="parTx1" refType="h" fact="0.3856"/>
                  <dgm:constr type="ctrX" for="ch" forName="picture1" refType="w" fact="0.3333"/>
                  <dgm:constr type="ctrY" for="ch" forName="picture1" refType="h" fact="0.6667"/>
                  <dgm:constr type="w" for="ch" forName="picture1" refType="w" fact="0.3333"/>
                  <dgm:constr type="h" for="ch" forName="picture1" refType="h" fact="0.6667"/>
                </dgm:constrLst>
              </dgm:else>
            </dgm:choose>
          </dgm:if>
          <dgm:else name="Name8">
            <dgm:choose name="Name9">
              <dgm:if name="Name10" axis="des" func="maxDepth" op="gt" val="1">
                <dgm:alg type="composite">
                  <dgm:param type="ar" val="2.7"/>
                </dgm:alg>
                <dgm:constrLst>
                  <dgm:constr type="primFontSz" for="ch" forName="parTx1" op="equ" val="65"/>
                  <dgm:constr type="primFontSz" for="ch" forName="desTx1" op="equ" val="65"/>
                  <dgm:constr type="userD" refType="w" fact="0.0247"/>
                  <dgm:constr type="r" for="ch" forName="parTx1" refType="w" fact="0.7289"/>
                  <dgm:constr type="t" for="ch" forName="parTx1" refType="h" fact="0.9603"/>
                  <dgm:constr type="w" for="ch" forName="parTx1" refType="w" fact="0.5325"/>
                  <dgm:constr type="h" for="ch" forName="parTx1" refType="h" fact="0.3856"/>
                  <dgm:constr type="ctrX" for="ch" forName="picture1" refType="w" fact="0.7531"/>
                  <dgm:constr type="ctrY" for="ch" forName="picture1" refType="h" fact="0.9"/>
                  <dgm:constr type="w" for="ch" forName="picture1" refType="w" fact="0.2469"/>
                  <dgm:constr type="h" for="ch" forName="picture1" refType="h" fact="0.6667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</dgm:constrLst>
              </dgm:if>
              <dgm:else name="Name1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userD" refType="w" fact="0.0333"/>
                  <dgm:constr type="r" for="ch" forName="parTx1" refType="w" fact="0.634"/>
                  <dgm:constr type="t" for="ch" forName="parTx1" refType="h" fact="0.7113"/>
                  <dgm:constr type="w" for="ch" forName="parTx1" refType="w" fact="0.7189"/>
                  <dgm:constr type="h" for="ch" forName="parTx1" refType="h" fact="0.3856"/>
                  <dgm:constr type="ctrX" for="ch" forName="picture1" refType="w" fact="0.6667"/>
                  <dgm:constr type="ctrY" for="ch" forName="picture1" refType="h" fact="0.6667"/>
                  <dgm:constr type="w" for="ch" forName="picture1" refType="w" fact="0.3333"/>
                  <dgm:constr type="h" for="ch" forName="picture1" refType="h" fact="0.6667"/>
                </dgm:constrLst>
              </dgm:else>
            </dgm:choose>
          </dgm:else>
        </dgm:choose>
      </dgm:if>
      <dgm:if name="Name12" axis="ch" ptType="node" func="cnt" op="equ" val="2">
        <dgm:choose name="Name13">
          <dgm:if name="Name14" func="var" arg="dir" op="equ" val="norm">
            <dgm:choose name="Name15">
              <dgm:if name="Name16" axis="des" func="maxDepth" op="gt" val="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userD" refType="w" fact="0.0188"/>
                  <dgm:constr type="ctrX" for="ch" forName="dot1" refType="w" fact="0.3221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3056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2859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3095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3346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3597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3848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41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3597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3597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l" for="ch" forName="parTx1" refType="w" fact="0.197"/>
                  <dgm:constr type="t" for="ch" forName="parTx1" refType="h" fact="0.8169"/>
                  <dgm:constr type="w" for="ch" forName="parTx1" refType="w" fact="0.4064"/>
                  <dgm:constr type="h" for="ch" forName="parTx1" refType="h" fact="0.218"/>
                  <dgm:constr type="ctrX" for="ch" forName="picture1" refType="w" fact="0.1785"/>
                  <dgm:constr type="ctrY" for="ch" forName="picture1" refType="h" fact="0.7834"/>
                  <dgm:constr type="w" for="ch" forName="picture1" refType="w" fact="0.1884"/>
                  <dgm:constr type="h" for="ch" forName="picture1" refType="h" fact="0.3768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688"/>
                  <dgm:constr type="t" for="ch" forName="parTx2" refType="h" fact="0.3905"/>
                  <dgm:constr type="w" for="ch" forName="parTx2" refType="w" fact="0.4064"/>
                  <dgm:constr type="h" for="ch" forName="parTx2" refType="h" fact="0.218"/>
                  <dgm:constr type="ctrX" for="ch" forName="picture2" refType="w" fact="0.3503"/>
                  <dgm:constr type="ctrY" for="ch" forName="picture2" refType="h" fact="0.357"/>
                  <dgm:constr type="w" for="ch" forName="picture2" refType="w" fact="0.1884"/>
                  <dgm:constr type="h" for="ch" forName="picture2" refType="h" fact="0.3768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</dgm:constrLst>
              </dgm:if>
              <dgm:else name="Name17">
                <dgm:alg type="composite">
                  <dgm:param type="ar" val="1.507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userD" refType="w" fact="0.025"/>
                  <dgm:constr type="ctrX" for="ch" forName="dot1" refType="w" fact="0.4274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4055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3794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4106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444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4773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5106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544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4773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4773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l" for="ch" forName="parTx1" refType="w" fact="0.2614"/>
                  <dgm:constr type="t" for="ch" forName="parTx1" refType="h" fact="0.8086"/>
                  <dgm:constr type="w" for="ch" forName="parTx1" refType="w" fact="0.5392"/>
                  <dgm:constr type="h" for="ch" forName="parTx1" refType="h" fact="0.218"/>
                  <dgm:constr type="ctrX" for="ch" forName="picture1" refType="w" fact="0.2369"/>
                  <dgm:constr type="ctrY" for="ch" forName="picture1" refType="h" fact="0.7834"/>
                  <dgm:constr type="w" for="ch" forName="picture1" refType="w" fact="0.25"/>
                  <dgm:constr type="h" for="ch" forName="picture1" refType="h" fact="0.3768"/>
                  <dgm:constr type="l" for="ch" forName="parTx2" refType="w" fact="0.4893"/>
                  <dgm:constr type="t" for="ch" forName="parTx2" refType="h" fact="0.3822"/>
                  <dgm:constr type="w" for="ch" forName="parTx2" refType="w" fact="0.5392"/>
                  <dgm:constr type="h" for="ch" forName="parTx2" refType="h" fact="0.218"/>
                  <dgm:constr type="ctrX" for="ch" forName="picture2" refType="w" fact="0.4648"/>
                  <dgm:constr type="ctrY" for="ch" forName="picture2" refType="h" fact="0.357"/>
                  <dgm:constr type="w" for="ch" forName="picture2" refType="w" fact="0.25"/>
                  <dgm:constr type="h" for="ch" forName="picture2" refType="h" fact="0.3768"/>
                </dgm:constrLst>
              </dgm:else>
            </dgm:choose>
          </dgm:if>
          <dgm:else name="Name18">
            <dgm:choose name="Name19">
              <dgm:if name="Name20" axis="des" func="maxDepth" op="gt" val="1">
                <dgm:alg type="composite">
                  <dgm:param type="ar" val="2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userD" refType="w" fact="0.0188"/>
                  <dgm:constr type="ctrX" for="ch" forName="dot1" refType="w" fact="0.6779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6944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7141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6905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6654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6403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6152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59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6403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6403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r" for="ch" forName="parTx1" refType="w" fact="0.803"/>
                  <dgm:constr type="t" for="ch" forName="parTx1" refType="h" fact="0.8169"/>
                  <dgm:constr type="w" for="ch" forName="parTx1" refType="w" fact="0.4064"/>
                  <dgm:constr type="h" for="ch" forName="parTx1" refType="h" fact="0.218"/>
                  <dgm:constr type="ctrX" for="ch" forName="picture1" refType="w" fact="0.8215"/>
                  <dgm:constr type="ctrY" for="ch" forName="picture1" refType="h" fact="0.7834"/>
                  <dgm:constr type="w" for="ch" forName="picture1" refType="w" fact="0.1884"/>
                  <dgm:constr type="h" for="ch" forName="picture1" refType="h" fact="0.3768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312"/>
                  <dgm:constr type="t" for="ch" forName="parTx2" refType="h" fact="0.3905"/>
                  <dgm:constr type="w" for="ch" forName="parTx2" refType="w" fact="0.4064"/>
                  <dgm:constr type="h" for="ch" forName="parTx2" refType="h" fact="0.218"/>
                  <dgm:constr type="ctrX" for="ch" forName="picture2" refType="w" fact="0.6497"/>
                  <dgm:constr type="ctrY" for="ch" forName="picture2" refType="h" fact="0.357"/>
                  <dgm:constr type="w" for="ch" forName="picture2" refType="w" fact="0.1884"/>
                  <dgm:constr type="h" for="ch" forName="picture2" refType="h" fact="0.3768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</dgm:constrLst>
              </dgm:if>
              <dgm:else name="Name21">
                <dgm:alg type="composite">
                  <dgm:param type="ar" val="1.507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userD" refType="w" fact="0.025"/>
                  <dgm:constr type="ctrX" for="ch" forName="dot1" refType="w" fact="0.5726"/>
                  <dgm:constr type="ctrY" for="ch" forName="dot1" refType="h" fact="0.5911"/>
                  <dgm:constr type="w" for="ch" forName="dot1" refType="userD"/>
                  <dgm:constr type="h" for="ch" forName="dot1" refType="userD"/>
                  <dgm:constr type="ctrX" for="ch" forName="dot2" refType="w" fact="0.5945"/>
                  <dgm:constr type="ctrY" for="ch" forName="dot2" refType="h" fact="0.644"/>
                  <dgm:constr type="w" for="ch" forName="dot2" refType="userD"/>
                  <dgm:constr type="h" for="ch" forName="dot2" refType="userD"/>
                  <dgm:constr type="ctrX" for="ch" forName="dot3" refType="w" fact="0.6206"/>
                  <dgm:constr type="ctrY" for="ch" forName="dot3" refType="h" fact="0.6898"/>
                  <dgm:constr type="w" for="ch" forName="dot3" refType="userD"/>
                  <dgm:constr type="h" for="ch" forName="dot3" refType="userD"/>
                  <dgm:constr type="ctrX" for="ch" forName="dotArrow1" refType="w" fact="0.5894"/>
                  <dgm:constr type="ctrY" for="ch" forName="dotArrow1" refType="h" fact="0.0587"/>
                  <dgm:constr type="w" for="ch" forName="dotArrow1" refType="userD"/>
                  <dgm:constr type="h" for="ch" forName="dotArrow1" refType="userD"/>
                  <dgm:constr type="ctrX" for="ch" forName="dotArrow2" refType="w" fact="0.556"/>
                  <dgm:constr type="ctrY" for="ch" forName="dotArrow2" refType="h" fact="0.0287"/>
                  <dgm:constr type="w" for="ch" forName="dotArrow2" refType="userD"/>
                  <dgm:constr type="h" for="ch" forName="dotArrow2" refType="userD"/>
                  <dgm:constr type="ctrX" for="ch" forName="dotArrow3" refType="w" fact="0.5227"/>
                  <dgm:constr type="ctrY" for="ch" forName="dotArrow3" refType="h" fact="-0.0013"/>
                  <dgm:constr type="w" for="ch" forName="dotArrow3" refType="userD"/>
                  <dgm:constr type="h" for="ch" forName="dotArrow3" refType="userD"/>
                  <dgm:constr type="ctrX" for="ch" forName="dotArrow4" refType="w" fact="0.4894"/>
                  <dgm:constr type="ctrY" for="ch" forName="dotArrow4" refType="h" fact="0.0287"/>
                  <dgm:constr type="w" for="ch" forName="dotArrow4" refType="userD"/>
                  <dgm:constr type="h" for="ch" forName="dotArrow4" refType="userD"/>
                  <dgm:constr type="ctrX" for="ch" forName="dotArrow5" refType="w" fact="0.456"/>
                  <dgm:constr type="ctrY" for="ch" forName="dotArrow5" refType="h" fact="0.0587"/>
                  <dgm:constr type="w" for="ch" forName="dotArrow5" refType="userD"/>
                  <dgm:constr type="h" for="ch" forName="dotArrow5" refType="userD"/>
                  <dgm:constr type="ctrX" for="ch" forName="dotArrow6" refType="w" fact="0.5227"/>
                  <dgm:constr type="ctrY" for="ch" forName="dotArrow6" refType="h" fact="0.062"/>
                  <dgm:constr type="w" for="ch" forName="dotArrow6" refType="userD"/>
                  <dgm:constr type="h" for="ch" forName="dotArrow6" refType="userD"/>
                  <dgm:constr type="ctrX" for="ch" forName="dotArrow7" refType="w" fact="0.5227"/>
                  <dgm:constr type="ctrY" for="ch" forName="dotArrow7" refType="h" fact="0.1253"/>
                  <dgm:constr type="w" for="ch" forName="dotArrow7" refType="userD"/>
                  <dgm:constr type="h" for="ch" forName="dotArrow7" refType="userD"/>
                  <dgm:constr type="r" for="ch" forName="parTx1" refType="w" fact="0.7386"/>
                  <dgm:constr type="t" for="ch" forName="parTx1" refType="h" fact="0.8086"/>
                  <dgm:constr type="w" for="ch" forName="parTx1" refType="w" fact="0.5392"/>
                  <dgm:constr type="h" for="ch" forName="parTx1" refType="h" fact="0.218"/>
                  <dgm:constr type="ctrX" for="ch" forName="picture1" refType="w" fact="0.7631"/>
                  <dgm:constr type="ctrY" for="ch" forName="picture1" refType="h" fact="0.7834"/>
                  <dgm:constr type="w" for="ch" forName="picture1" refType="w" fact="0.25"/>
                  <dgm:constr type="h" for="ch" forName="picture1" refType="h" fact="0.3768"/>
                  <dgm:constr type="r" for="ch" forName="parTx2" refType="w" fact="0.5107"/>
                  <dgm:constr type="t" for="ch" forName="parTx2" refType="h" fact="0.3822"/>
                  <dgm:constr type="w" for="ch" forName="parTx2" refType="w" fact="0.5392"/>
                  <dgm:constr type="h" for="ch" forName="parTx2" refType="h" fact="0.218"/>
                  <dgm:constr type="ctrX" for="ch" forName="picture2" refType="w" fact="0.5352"/>
                  <dgm:constr type="ctrY" for="ch" forName="picture2" refType="h" fact="0.357"/>
                  <dgm:constr type="w" for="ch" forName="picture2" refType="w" fact="0.25"/>
                  <dgm:constr type="h" for="ch" forName="picture2" refType="h" fact="0.3768"/>
                </dgm:constrLst>
              </dgm:else>
            </dgm:choose>
          </dgm:else>
        </dgm:choose>
      </dgm:if>
      <dgm:if name="Name22" axis="ch" ptType="node" func="cnt" op="equ" val="3">
        <dgm:choose name="Name23">
          <dgm:if name="Name24" func="var" arg="dir" op="equ" val="norm">
            <dgm:choose name="Name25">
              <dgm:if name="Name26" axis="des" func="maxDepth" op="gt" val="1">
                <dgm:alg type="composite">
                  <dgm:param type="ar" val="1.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userD" refType="w" fact="0.0162"/>
                  <dgm:constr type="ctrX" for="ch" forName="dot1" refType="w" fact="0.2981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2676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2357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4445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4323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4236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446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4685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491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5135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4685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4685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l" for="ch" forName="parTx1" refType="w" fact="0.1487"/>
                  <dgm:constr type="t" for="ch" forName="parTx1" refType="h" fact="0.8596"/>
                  <dgm:constr type="w" for="ch" forName="parTx1" refType="w" fact="0.3491"/>
                  <dgm:constr type="h" for="ch" forName="parTx1" refType="h" fact="0.1638"/>
                  <dgm:constr type="ctrX" for="ch" forName="picture1" refType="w" fact="0.1328"/>
                  <dgm:constr type="ctrY" for="ch" forName="picture1" refType="h" fact="0.8361"/>
                  <dgm:constr type="w" for="ch" forName="picture1" refType="w" fact="0.1618"/>
                  <dgm:constr type="h" for="ch" forName="picture1" refType="h" fact="0.2832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732"/>
                  <dgm:constr type="t" for="ch" forName="parTx2" refType="h" fact="0.6469"/>
                  <dgm:constr type="w" for="ch" forName="parTx2" refType="w" fact="0.3491"/>
                  <dgm:constr type="h" for="ch" forName="parTx2" refType="h" fact="0.1638"/>
                  <dgm:constr type="ctrX" for="ch" forName="picture2" refType="w" fact="0.3573"/>
                  <dgm:constr type="ctrY" for="ch" forName="picture2" refType="h" fact="0.6234"/>
                  <dgm:constr type="w" for="ch" forName="picture2" refType="w" fact="0.1618"/>
                  <dgm:constr type="h" for="ch" forName="picture2" refType="h" fact="0.2832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4763"/>
                  <dgm:constr type="t" for="ch" forName="parTx3" refType="h" fact="0.3243"/>
                  <dgm:constr type="w" for="ch" forName="parTx3" refType="w" fact="0.3491"/>
                  <dgm:constr type="h" for="ch" forName="parTx3" refType="h" fact="0.1638"/>
                  <dgm:constr type="ctrX" for="ch" forName="picture3" refType="w" fact="0.4604"/>
                  <dgm:constr type="ctrY" for="ch" forName="picture3" refType="h" fact="0.3008"/>
                  <dgm:constr type="w" for="ch" forName="picture3" refType="w" fact="0.1618"/>
                  <dgm:constr type="h" for="ch" forName="picture3" refType="h" fact="0.2832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</dgm:constrLst>
              </dgm:if>
              <dgm:else name="Name27">
                <dgm:alg type="composite">
                  <dgm:param type="ar" val="1.416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userD" refType="w" fact="0.02"/>
                  <dgm:constr type="ctrX" for="ch" forName="dot1" refType="w" fact="0.3684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3307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2912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5494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5342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5234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5512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579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6068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6346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579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579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l" for="ch" forName="parTx1" refType="w" fact="0.1837"/>
                  <dgm:constr type="t" for="ch" forName="parTx1" refType="h" fact="0.8551"/>
                  <dgm:constr type="w" for="ch" forName="parTx1" refType="w" fact="0.4314"/>
                  <dgm:constr type="h" for="ch" forName="parTx1" refType="h" fact="0.1638"/>
                  <dgm:constr type="ctrX" for="ch" forName="picture1" refType="w" fact="0.1641"/>
                  <dgm:constr type="ctrY" for="ch" forName="picture1" refType="h" fact="0.8361"/>
                  <dgm:constr type="w" for="ch" forName="picture1" refType="w" fact="0.2"/>
                  <dgm:constr type="h" for="ch" forName="picture1" refType="h" fact="0.2832"/>
                  <dgm:constr type="l" for="ch" forName="parTx2" refType="w" fact="0.4612"/>
                  <dgm:constr type="t" for="ch" forName="parTx2" refType="h" fact="0.6424"/>
                  <dgm:constr type="w" for="ch" forName="parTx2" refType="w" fact="0.4314"/>
                  <dgm:constr type="h" for="ch" forName="parTx2" refType="h" fact="0.1638"/>
                  <dgm:constr type="ctrX" for="ch" forName="picture2" refType="w" fact="0.4416"/>
                  <dgm:constr type="ctrY" for="ch" forName="picture2" refType="h" fact="0.6234"/>
                  <dgm:constr type="w" for="ch" forName="picture2" refType="w" fact="0.2"/>
                  <dgm:constr type="h" for="ch" forName="picture2" refType="h" fact="0.2832"/>
                  <dgm:constr type="l" for="ch" forName="parTx3" refType="w" fact="0.5886"/>
                  <dgm:constr type="t" for="ch" forName="parTx3" refType="h" fact="0.3198"/>
                  <dgm:constr type="w" for="ch" forName="parTx3" refType="w" fact="0.4314"/>
                  <dgm:constr type="h" for="ch" forName="parTx3" refType="h" fact="0.1638"/>
                  <dgm:constr type="ctrX" for="ch" forName="picture3" refType="w" fact="0.569"/>
                  <dgm:constr type="ctrY" for="ch" forName="picture3" refType="h" fact="0.3008"/>
                  <dgm:constr type="w" for="ch" forName="picture3" refType="w" fact="0.2"/>
                  <dgm:constr type="h" for="ch" forName="picture3" refType="h" fact="0.2832"/>
                </dgm:constrLst>
              </dgm:else>
            </dgm:choose>
          </dgm:if>
          <dgm:else name="Name28">
            <dgm:choose name="Name29">
              <dgm:if name="Name30" axis="des" func="maxDepth" op="gt" val="1">
                <dgm:alg type="composite">
                  <dgm:param type="ar" val="1.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userD" refType="w" fact="0.0162"/>
                  <dgm:constr type="ctrX" for="ch" forName="dot1" refType="w" fact="0.7019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7324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7643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5555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5677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5764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554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5315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509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4865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5315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5315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r" for="ch" forName="parTx1" refType="w" fact="0.8513"/>
                  <dgm:constr type="t" for="ch" forName="parTx1" refType="h" fact="0.8596"/>
                  <dgm:constr type="w" for="ch" forName="parTx1" refType="w" fact="0.3491"/>
                  <dgm:constr type="h" for="ch" forName="parTx1" refType="h" fact="0.1638"/>
                  <dgm:constr type="ctrX" for="ch" forName="picture1" refType="w" fact="0.8672"/>
                  <dgm:constr type="ctrY" for="ch" forName="picture1" refType="h" fact="0.8361"/>
                  <dgm:constr type="w" for="ch" forName="picture1" refType="w" fact="0.1618"/>
                  <dgm:constr type="h" for="ch" forName="picture1" refType="h" fact="0.2832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268"/>
                  <dgm:constr type="t" for="ch" forName="parTx2" refType="h" fact="0.6469"/>
                  <dgm:constr type="w" for="ch" forName="parTx2" refType="w" fact="0.3491"/>
                  <dgm:constr type="h" for="ch" forName="parTx2" refType="h" fact="0.1638"/>
                  <dgm:constr type="ctrX" for="ch" forName="picture2" refType="w" fact="0.6427"/>
                  <dgm:constr type="ctrY" for="ch" forName="picture2" refType="h" fact="0.6234"/>
                  <dgm:constr type="w" for="ch" forName="picture2" refType="w" fact="0.1618"/>
                  <dgm:constr type="h" for="ch" forName="picture2" refType="h" fact="0.2832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5237"/>
                  <dgm:constr type="t" for="ch" forName="parTx3" refType="h" fact="0.3243"/>
                  <dgm:constr type="w" for="ch" forName="parTx3" refType="w" fact="0.3491"/>
                  <dgm:constr type="h" for="ch" forName="parTx3" refType="h" fact="0.1638"/>
                  <dgm:constr type="ctrX" for="ch" forName="picture3" refType="w" fact="0.5396"/>
                  <dgm:constr type="ctrY" for="ch" forName="picture3" refType="h" fact="0.3008"/>
                  <dgm:constr type="w" for="ch" forName="picture3" refType="w" fact="0.1618"/>
                  <dgm:constr type="h" for="ch" forName="picture3" refType="h" fact="0.2832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</dgm:constrLst>
              </dgm:if>
              <dgm:else name="Name31">
                <dgm:alg type="composite">
                  <dgm:param type="ar" val="1.416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userD" refType="w" fact="0.02"/>
                  <dgm:constr type="ctrX" for="ch" forName="dot1" refType="w" fact="0.6316"/>
                  <dgm:constr type="ctrY" for="ch" forName="dot1" refType="h" fact="0.763"/>
                  <dgm:constr type="w" for="ch" forName="dot1" refType="userD"/>
                  <dgm:constr type="h" for="ch" forName="dot1" refType="userD"/>
                  <dgm:constr type="ctrX" for="ch" forName="dot2" refType="w" fact="0.6693"/>
                  <dgm:constr type="ctrY" for="ch" forName="dot2" refType="h" fact="0.7887"/>
                  <dgm:constr type="w" for="ch" forName="dot2" refType="userD"/>
                  <dgm:constr type="h" for="ch" forName="dot2" refType="userD"/>
                  <dgm:constr type="ctrX" for="ch" forName="dot3" refType="w" fact="0.7088"/>
                  <dgm:constr type="ctrY" for="ch" forName="dot3" refType="h" fact="0.809"/>
                  <dgm:constr type="w" for="ch" forName="dot3" refType="userD"/>
                  <dgm:constr type="h" for="ch" forName="dot3" refType="userD"/>
                  <dgm:constr type="ctrX" for="ch" forName="dot4" refType="w" fact="0.4506"/>
                  <dgm:constr type="ctrY" for="ch" forName="dot4" refType="h" fact="0.4655"/>
                  <dgm:constr type="w" for="ch" forName="dot4" refType="userD"/>
                  <dgm:constr type="h" for="ch" forName="dot4" refType="userD"/>
                  <dgm:constr type="ctrX" for="ch" forName="dot5" refType="w" fact="0.4658"/>
                  <dgm:constr type="ctrY" for="ch" forName="dot5" refType="h" fact="0.5178"/>
                  <dgm:constr type="w" for="ch" forName="dot5" refType="userD"/>
                  <dgm:constr type="h" for="ch" forName="dot5" refType="userD"/>
                  <dgm:constr type="ctrX" for="ch" forName="dotArrow1" refType="w" fact="0.4766"/>
                  <dgm:constr type="ctrY" for="ch" forName="dotArrow1" refType="h" fact="0.0718"/>
                  <dgm:constr type="w" for="ch" forName="dotArrow1" refType="userD"/>
                  <dgm:constr type="h" for="ch" forName="dotArrow1" refType="userD"/>
                  <dgm:constr type="ctrX" for="ch" forName="dotArrow2" refType="w" fact="0.4488"/>
                  <dgm:constr type="ctrY" for="ch" forName="dotArrow2" refType="h" fact="0.0468"/>
                  <dgm:constr type="w" for="ch" forName="dotArrow2" refType="userD"/>
                  <dgm:constr type="h" for="ch" forName="dotArrow2" refType="userD"/>
                  <dgm:constr type="ctrX" for="ch" forName="dotArrow3" refType="w" fact="0.421"/>
                  <dgm:constr type="ctrY" for="ch" forName="dotArrow3" refType="h" fact="0.0218"/>
                  <dgm:constr type="w" for="ch" forName="dotArrow3" refType="userD"/>
                  <dgm:constr type="h" for="ch" forName="dotArrow3" refType="userD"/>
                  <dgm:constr type="ctrX" for="ch" forName="dotArrow4" refType="w" fact="0.3932"/>
                  <dgm:constr type="ctrY" for="ch" forName="dotArrow4" refType="h" fact="0.0468"/>
                  <dgm:constr type="w" for="ch" forName="dotArrow4" refType="userD"/>
                  <dgm:constr type="h" for="ch" forName="dotArrow4" refType="userD"/>
                  <dgm:constr type="ctrX" for="ch" forName="dotArrow5" refType="w" fact="0.3654"/>
                  <dgm:constr type="ctrY" for="ch" forName="dotArrow5" refType="h" fact="0.0718"/>
                  <dgm:constr type="w" for="ch" forName="dotArrow5" refType="userD"/>
                  <dgm:constr type="h" for="ch" forName="dotArrow5" refType="userD"/>
                  <dgm:constr type="ctrX" for="ch" forName="dotArrow6" refType="w" fact="0.421"/>
                  <dgm:constr type="ctrY" for="ch" forName="dotArrow6" refType="h" fact="0.0745"/>
                  <dgm:constr type="w" for="ch" forName="dotArrow6" refType="userD"/>
                  <dgm:constr type="h" for="ch" forName="dotArrow6" refType="userD"/>
                  <dgm:constr type="ctrX" for="ch" forName="dotArrow7" refType="w" fact="0.421"/>
                  <dgm:constr type="ctrY" for="ch" forName="dotArrow7" refType="h" fact="0.1273"/>
                  <dgm:constr type="w" for="ch" forName="dotArrow7" refType="userD"/>
                  <dgm:constr type="h" for="ch" forName="dotArrow7" refType="userD"/>
                  <dgm:constr type="r" for="ch" forName="parTx1" refType="w" fact="0.8163"/>
                  <dgm:constr type="t" for="ch" forName="parTx1" refType="h" fact="0.8551"/>
                  <dgm:constr type="w" for="ch" forName="parTx1" refType="w" fact="0.4314"/>
                  <dgm:constr type="h" for="ch" forName="parTx1" refType="h" fact="0.1638"/>
                  <dgm:constr type="ctrX" for="ch" forName="picture1" refType="w" fact="0.8359"/>
                  <dgm:constr type="ctrY" for="ch" forName="picture1" refType="h" fact="0.8361"/>
                  <dgm:constr type="w" for="ch" forName="picture1" refType="w" fact="0.2"/>
                  <dgm:constr type="h" for="ch" forName="picture1" refType="h" fact="0.2832"/>
                  <dgm:constr type="r" for="ch" forName="parTx2" refType="w" fact="0.5388"/>
                  <dgm:constr type="t" for="ch" forName="parTx2" refType="h" fact="0.6424"/>
                  <dgm:constr type="w" for="ch" forName="parTx2" refType="w" fact="0.4314"/>
                  <dgm:constr type="h" for="ch" forName="parTx2" refType="h" fact="0.1638"/>
                  <dgm:constr type="ctrX" for="ch" forName="picture2" refType="w" fact="0.5584"/>
                  <dgm:constr type="ctrY" for="ch" forName="picture2" refType="h" fact="0.6234"/>
                  <dgm:constr type="w" for="ch" forName="picture2" refType="w" fact="0.2"/>
                  <dgm:constr type="h" for="ch" forName="picture2" refType="h" fact="0.2832"/>
                  <dgm:constr type="r" for="ch" forName="parTx3" refType="w" fact="0.4114"/>
                  <dgm:constr type="t" for="ch" forName="parTx3" refType="h" fact="0.3198"/>
                  <dgm:constr type="w" for="ch" forName="parTx3" refType="w" fact="0.4314"/>
                  <dgm:constr type="h" for="ch" forName="parTx3" refType="h" fact="0.1638"/>
                  <dgm:constr type="ctrX" for="ch" forName="picture3" refType="w" fact="0.431"/>
                  <dgm:constr type="ctrY" for="ch" forName="picture3" refType="h" fact="0.3008"/>
                  <dgm:constr type="w" for="ch" forName="picture3" refType="w" fact="0.2"/>
                  <dgm:constr type="h" for="ch" forName="picture3" refType="h" fact="0.2832"/>
                </dgm:constrLst>
              </dgm:else>
            </dgm:choose>
          </dgm:else>
        </dgm:choose>
      </dgm:if>
      <dgm:if name="Name32" axis="ch" ptType="node" func="cnt" op="equ" val="4">
        <dgm:choose name="Name33">
          <dgm:if name="Name34" func="var" arg="dir" op="equ" val="norm">
            <dgm:choose name="Name35">
              <dgm:if name="Name36" axis="des" func="maxDepth" op="gt" val="1">
                <dgm:alg type="composite">
                  <dgm:param type="ar" val="1.5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userD" refType="w" fact="0.0136"/>
                  <dgm:constr type="ctrX" for="ch" forName="dot1" refType="w" fact="0.3253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2949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2635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2313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4675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5486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5267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5462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5657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5851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6046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5657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5657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l" for="ch" forName="parTx1" refType="w" fact="0.1466"/>
                  <dgm:constr type="t" for="ch" forName="parTx1" refType="h" fact="0.9095"/>
                  <dgm:constr type="w" for="ch" forName="parTx1" refType="w" fact="0.294"/>
                  <dgm:constr type="h" for="ch" forName="parTx1" refType="h" fact="0.1222"/>
                  <dgm:constr type="ctrX" for="ch" forName="picture1" refType="w" fact="0.1333"/>
                  <dgm:constr type="ctrY" for="ch" forName="picture1" refType="h" fact="0.8922"/>
                  <dgm:constr type="w" for="ch" forName="picture1" refType="w" fact="0.1363"/>
                  <dgm:constr type="h" for="ch" forName="picture1" refType="h" fact="0.211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105"/>
                  <dgm:constr type="t" for="ch" forName="parTx2" refType="h" fact="0.762"/>
                  <dgm:constr type="w" for="ch" forName="parTx2" refType="w" fact="0.294"/>
                  <dgm:constr type="h" for="ch" forName="parTx2" refType="h" fact="0.1222"/>
                  <dgm:constr type="ctrX" for="ch" forName="picture2" refType="w" fact="0.3972"/>
                  <dgm:constr type="ctrY" for="ch" forName="picture2" refType="h" fact="0.7447"/>
                  <dgm:constr type="w" for="ch" forName="picture2" refType="w" fact="0.1363"/>
                  <dgm:constr type="h" for="ch" forName="picture2" refType="h" fact="0.211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229"/>
                  <dgm:constr type="t" for="ch" forName="parTx3" refType="h" fact="0.5294"/>
                  <dgm:constr type="w" for="ch" forName="parTx3" refType="w" fact="0.294"/>
                  <dgm:constr type="h" for="ch" forName="parTx3" refType="h" fact="0.1222"/>
                  <dgm:constr type="ctrX" for="ch" forName="picture3" refType="w" fact="0.5095"/>
                  <dgm:constr type="ctrY" for="ch" forName="picture3" refType="h" fact="0.5121"/>
                  <dgm:constr type="w" for="ch" forName="picture3" refType="w" fact="0.1363"/>
                  <dgm:constr type="h" for="ch" forName="picture3" refType="h" fact="0.211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722"/>
                  <dgm:constr type="t" for="ch" forName="parTx4" refType="h" fact="0.2523"/>
                  <dgm:constr type="w" for="ch" forName="parTx4" refType="w" fact="0.294"/>
                  <dgm:constr type="h" for="ch" forName="parTx4" refType="h" fact="0.1222"/>
                  <dgm:constr type="ctrX" for="ch" forName="picture4" refType="w" fact="0.5588"/>
                  <dgm:constr type="ctrY" for="ch" forName="picture4" refType="h" fact="0.235"/>
                  <dgm:constr type="w" for="ch" forName="picture4" refType="w" fact="0.1363"/>
                  <dgm:constr type="h" for="ch" forName="picture4" refType="h" fact="0.211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</dgm:constrLst>
              </dgm:if>
              <dgm:else name="Name37">
                <dgm:alg type="composite">
                  <dgm:param type="ar" val="1.26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userD" refType="w" fact="0.0167"/>
                  <dgm:constr type="ctrX" for="ch" forName="dot1" refType="w" fact="0.3978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3606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3223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2829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5717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6709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6441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6679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6917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7155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7394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6917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6917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l" for="ch" forName="parTx1" refType="w" fact="0.1793"/>
                  <dgm:constr type="t" for="ch" forName="parTx1" refType="h" fact="0.9064"/>
                  <dgm:constr type="w" for="ch" forName="parTx1" refType="w" fact="0.3595"/>
                  <dgm:constr type="h" for="ch" forName="parTx1" refType="h" fact="0.1222"/>
                  <dgm:constr type="ctrX" for="ch" forName="picture1" refType="w" fact="0.163"/>
                  <dgm:constr type="ctrY" for="ch" forName="picture1" refType="h" fact="0.8922"/>
                  <dgm:constr type="w" for="ch" forName="picture1" refType="w" fact="0.1667"/>
                  <dgm:constr type="h" for="ch" forName="picture1" refType="h" fact="0.2113"/>
                  <dgm:constr type="l" for="ch" forName="parTx2" refType="w" fact="0.502"/>
                  <dgm:constr type="t" for="ch" forName="parTx2" refType="h" fact="0.7589"/>
                  <dgm:constr type="w" for="ch" forName="parTx2" refType="w" fact="0.3595"/>
                  <dgm:constr type="h" for="ch" forName="parTx2" refType="h" fact="0.1222"/>
                  <dgm:constr type="ctrX" for="ch" forName="picture2" refType="w" fact="0.4857"/>
                  <dgm:constr type="ctrY" for="ch" forName="picture2" refType="h" fact="0.7447"/>
                  <dgm:constr type="w" for="ch" forName="picture2" refType="w" fact="0.1667"/>
                  <dgm:constr type="h" for="ch" forName="picture2" refType="h" fact="0.2113"/>
                  <dgm:constr type="l" for="ch" forName="parTx3" refType="w" fact="0.6394"/>
                  <dgm:constr type="t" for="ch" forName="parTx3" refType="h" fact="0.5263"/>
                  <dgm:constr type="w" for="ch" forName="parTx3" refType="w" fact="0.3595"/>
                  <dgm:constr type="h" for="ch" forName="parTx3" refType="h" fact="0.1222"/>
                  <dgm:constr type="ctrX" for="ch" forName="picture3" refType="w" fact="0.6231"/>
                  <dgm:constr type="ctrY" for="ch" forName="picture3" refType="h" fact="0.5121"/>
                  <dgm:constr type="w" for="ch" forName="picture3" refType="w" fact="0.1667"/>
                  <dgm:constr type="h" for="ch" forName="picture3" refType="h" fact="0.2113"/>
                  <dgm:constr type="l" for="ch" forName="parTx4" refType="w" fact="0.6997"/>
                  <dgm:constr type="t" for="ch" forName="parTx4" refType="h" fact="0.2492"/>
                  <dgm:constr type="w" for="ch" forName="parTx4" refType="w" fact="0.3595"/>
                  <dgm:constr type="h" for="ch" forName="parTx4" refType="h" fact="0.1222"/>
                  <dgm:constr type="ctrX" for="ch" forName="picture4" refType="w" fact="0.6834"/>
                  <dgm:constr type="ctrY" for="ch" forName="picture4" refType="h" fact="0.235"/>
                  <dgm:constr type="w" for="ch" forName="picture4" refType="w" fact="0.1667"/>
                  <dgm:constr type="h" for="ch" forName="picture4" refType="h" fact="0.2113"/>
                </dgm:constrLst>
              </dgm:else>
            </dgm:choose>
          </dgm:if>
          <dgm:else name="Name38">
            <dgm:choose name="Name39">
              <dgm:if name="Name40" axis="des" func="maxDepth" op="gt" val="1">
                <dgm:alg type="composite">
                  <dgm:param type="ar" val="1.5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userD" refType="w" fact="0.0136"/>
                  <dgm:constr type="ctrX" for="ch" forName="dot1" refType="w" fact="0.6747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7051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7365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7687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5325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4514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4733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4538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4343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4149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3954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4343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4343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r" for="ch" forName="parTx1" refType="w" fact="0.8534"/>
                  <dgm:constr type="t" for="ch" forName="parTx1" refType="h" fact="0.9095"/>
                  <dgm:constr type="w" for="ch" forName="parTx1" refType="w" fact="0.294"/>
                  <dgm:constr type="h" for="ch" forName="parTx1" refType="h" fact="0.1222"/>
                  <dgm:constr type="ctrX" for="ch" forName="picture1" refType="w" fact="0.8667"/>
                  <dgm:constr type="ctrY" for="ch" forName="picture1" refType="h" fact="0.8922"/>
                  <dgm:constr type="w" for="ch" forName="picture1" refType="w" fact="0.1363"/>
                  <dgm:constr type="h" for="ch" forName="picture1" refType="h" fact="0.211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895"/>
                  <dgm:constr type="t" for="ch" forName="parTx2" refType="h" fact="0.762"/>
                  <dgm:constr type="w" for="ch" forName="parTx2" refType="w" fact="0.294"/>
                  <dgm:constr type="h" for="ch" forName="parTx2" refType="h" fact="0.1222"/>
                  <dgm:constr type="ctrX" for="ch" forName="picture2" refType="w" fact="0.6028"/>
                  <dgm:constr type="ctrY" for="ch" forName="picture2" refType="h" fact="0.7447"/>
                  <dgm:constr type="w" for="ch" forName="picture2" refType="w" fact="0.1363"/>
                  <dgm:constr type="h" for="ch" forName="picture2" refType="h" fact="0.211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771"/>
                  <dgm:constr type="t" for="ch" forName="parTx3" refType="h" fact="0.5294"/>
                  <dgm:constr type="w" for="ch" forName="parTx3" refType="w" fact="0.294"/>
                  <dgm:constr type="h" for="ch" forName="parTx3" refType="h" fact="0.1222"/>
                  <dgm:constr type="ctrX" for="ch" forName="picture3" refType="w" fact="0.4905"/>
                  <dgm:constr type="ctrY" for="ch" forName="picture3" refType="h" fact="0.5121"/>
                  <dgm:constr type="w" for="ch" forName="picture3" refType="w" fact="0.1363"/>
                  <dgm:constr type="h" for="ch" forName="picture3" refType="h" fact="0.211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278"/>
                  <dgm:constr type="t" for="ch" forName="parTx4" refType="h" fact="0.2523"/>
                  <dgm:constr type="w" for="ch" forName="parTx4" refType="w" fact="0.294"/>
                  <dgm:constr type="h" for="ch" forName="parTx4" refType="h" fact="0.1222"/>
                  <dgm:constr type="ctrX" for="ch" forName="picture4" refType="w" fact="0.4412"/>
                  <dgm:constr type="ctrY" for="ch" forName="picture4" refType="h" fact="0.235"/>
                  <dgm:constr type="w" for="ch" forName="picture4" refType="w" fact="0.1363"/>
                  <dgm:constr type="h" for="ch" forName="picture4" refType="h" fact="0.211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</dgm:constrLst>
              </dgm:if>
              <dgm:else name="Name41">
                <dgm:alg type="composite">
                  <dgm:param type="ar" val="1.267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userD" refType="w" fact="0.0167"/>
                  <dgm:constr type="ctrX" for="ch" forName="dot1" refType="w" fact="0.6022"/>
                  <dgm:constr type="ctrY" for="ch" forName="dot1" refType="h" fact="0.8215"/>
                  <dgm:constr type="w" for="ch" forName="dot1" refType="userD"/>
                  <dgm:constr type="h" for="ch" forName="dot1" refType="userD"/>
                  <dgm:constr type="ctrX" for="ch" forName="dot2" refType="w" fact="0.6394"/>
                  <dgm:constr type="ctrY" for="ch" forName="dot2" refType="h" fact="0.843"/>
                  <dgm:constr type="w" for="ch" forName="dot2" refType="userD"/>
                  <dgm:constr type="h" for="ch" forName="dot2" refType="userD"/>
                  <dgm:constr type="ctrX" for="ch" forName="dot3" refType="w" fact="0.6777"/>
                  <dgm:constr type="ctrY" for="ch" forName="dot3" refType="h" fact="0.8607"/>
                  <dgm:constr type="w" for="ch" forName="dot3" refType="userD"/>
                  <dgm:constr type="h" for="ch" forName="dot3" refType="userD"/>
                  <dgm:constr type="ctrX" for="ch" forName="dot4" refType="w" fact="0.7171"/>
                  <dgm:constr type="ctrY" for="ch" forName="dot4" refType="h" fact="0.8745"/>
                  <dgm:constr type="w" for="ch" forName="dot4" refType="userD"/>
                  <dgm:constr type="h" for="ch" forName="dot4" refType="userD"/>
                  <dgm:constr type="ctrX" for="ch" forName="dot5" refType="w" fact="0.4283"/>
                  <dgm:constr type="ctrY" for="ch" forName="dot5" refType="h" fact="0.6419"/>
                  <dgm:constr type="w" for="ch" forName="dot5" refType="userD"/>
                  <dgm:constr type="h" for="ch" forName="dot5" refType="userD"/>
                  <dgm:constr type="ctrX" for="ch" forName="dot6" refType="w" fact="0.3291"/>
                  <dgm:constr type="ctrY" for="ch" forName="dot6" refType="h" fact="0.3784"/>
                  <dgm:constr type="w" for="ch" forName="dot6" refType="userD"/>
                  <dgm:constr type="h" for="ch" forName="dot6" refType="userD"/>
                  <dgm:constr type="ctrX" for="ch" forName="dotArrow1" refType="w" fact="0.3559"/>
                  <dgm:constr type="ctrY" for="ch" forName="dotArrow1" refType="h" fact="0.0496"/>
                  <dgm:constr type="w" for="ch" forName="dotArrow1" refType="userD"/>
                  <dgm:constr type="h" for="ch" forName="dotArrow1" refType="userD"/>
                  <dgm:constr type="ctrX" for="ch" forName="dotArrow2" refType="w" fact="0.3321"/>
                  <dgm:constr type="ctrY" for="ch" forName="dotArrow2" refType="h" fact="0.0282"/>
                  <dgm:constr type="w" for="ch" forName="dotArrow2" refType="userD"/>
                  <dgm:constr type="h" for="ch" forName="dotArrow2" refType="userD"/>
                  <dgm:constr type="ctrX" for="ch" forName="dotArrow3" refType="w" fact="0.3083"/>
                  <dgm:constr type="ctrY" for="ch" forName="dotArrow3" refType="h" fact="0.0068"/>
                  <dgm:constr type="w" for="ch" forName="dotArrow3" refType="userD"/>
                  <dgm:constr type="h" for="ch" forName="dotArrow3" refType="userD"/>
                  <dgm:constr type="ctrX" for="ch" forName="dotArrow4" refType="w" fact="0.2845"/>
                  <dgm:constr type="ctrY" for="ch" forName="dotArrow4" refType="h" fact="0.0282"/>
                  <dgm:constr type="w" for="ch" forName="dotArrow4" refType="userD"/>
                  <dgm:constr type="h" for="ch" forName="dotArrow4" refType="userD"/>
                  <dgm:constr type="ctrX" for="ch" forName="dotArrow5" refType="w" fact="0.2606"/>
                  <dgm:constr type="ctrY" for="ch" forName="dotArrow5" refType="h" fact="0.0496"/>
                  <dgm:constr type="w" for="ch" forName="dotArrow5" refType="userD"/>
                  <dgm:constr type="h" for="ch" forName="dotArrow5" refType="userD"/>
                  <dgm:constr type="ctrX" for="ch" forName="dotArrow6" refType="w" fact="0.3083"/>
                  <dgm:constr type="ctrY" for="ch" forName="dotArrow6" refType="h" fact="0.052"/>
                  <dgm:constr type="w" for="ch" forName="dotArrow6" refType="userD"/>
                  <dgm:constr type="h" for="ch" forName="dotArrow6" refType="userD"/>
                  <dgm:constr type="ctrX" for="ch" forName="dotArrow7" refType="w" fact="0.3083"/>
                  <dgm:constr type="ctrY" for="ch" forName="dotArrow7" refType="h" fact="0.0972"/>
                  <dgm:constr type="w" for="ch" forName="dotArrow7" refType="userD"/>
                  <dgm:constr type="h" for="ch" forName="dotArrow7" refType="userD"/>
                  <dgm:constr type="r" for="ch" forName="parTx1" refType="w" fact="0.8207"/>
                  <dgm:constr type="t" for="ch" forName="parTx1" refType="h" fact="0.9064"/>
                  <dgm:constr type="w" for="ch" forName="parTx1" refType="w" fact="0.3595"/>
                  <dgm:constr type="h" for="ch" forName="parTx1" refType="h" fact="0.1222"/>
                  <dgm:constr type="ctrX" for="ch" forName="picture1" refType="w" fact="0.837"/>
                  <dgm:constr type="ctrY" for="ch" forName="picture1" refType="h" fact="0.8922"/>
                  <dgm:constr type="w" for="ch" forName="picture1" refType="w" fact="0.1667"/>
                  <dgm:constr type="h" for="ch" forName="picture1" refType="h" fact="0.2113"/>
                  <dgm:constr type="r" for="ch" forName="parTx2" refType="w" fact="0.498"/>
                  <dgm:constr type="t" for="ch" forName="parTx2" refType="h" fact="0.7589"/>
                  <dgm:constr type="w" for="ch" forName="parTx2" refType="w" fact="0.3595"/>
                  <dgm:constr type="h" for="ch" forName="parTx2" refType="h" fact="0.1222"/>
                  <dgm:constr type="ctrX" for="ch" forName="picture2" refType="w" fact="0.5143"/>
                  <dgm:constr type="ctrY" for="ch" forName="picture2" refType="h" fact="0.7447"/>
                  <dgm:constr type="w" for="ch" forName="picture2" refType="w" fact="0.1667"/>
                  <dgm:constr type="h" for="ch" forName="picture2" refType="h" fact="0.2113"/>
                  <dgm:constr type="r" for="ch" forName="parTx3" refType="w" fact="0.3606"/>
                  <dgm:constr type="t" for="ch" forName="parTx3" refType="h" fact="0.5263"/>
                  <dgm:constr type="w" for="ch" forName="parTx3" refType="w" fact="0.3595"/>
                  <dgm:constr type="h" for="ch" forName="parTx3" refType="h" fact="0.1222"/>
                  <dgm:constr type="ctrX" for="ch" forName="picture3" refType="w" fact="0.3769"/>
                  <dgm:constr type="ctrY" for="ch" forName="picture3" refType="h" fact="0.5121"/>
                  <dgm:constr type="w" for="ch" forName="picture3" refType="w" fact="0.1667"/>
                  <dgm:constr type="h" for="ch" forName="picture3" refType="h" fact="0.2113"/>
                  <dgm:constr type="r" for="ch" forName="parTx4" refType="w" fact="0.3003"/>
                  <dgm:constr type="t" for="ch" forName="parTx4" refType="h" fact="0.2492"/>
                  <dgm:constr type="w" for="ch" forName="parTx4" refType="w" fact="0.3595"/>
                  <dgm:constr type="h" for="ch" forName="parTx4" refType="h" fact="0.1222"/>
                  <dgm:constr type="ctrX" for="ch" forName="picture4" refType="w" fact="0.3166"/>
                  <dgm:constr type="ctrY" for="ch" forName="picture4" refType="h" fact="0.235"/>
                  <dgm:constr type="w" for="ch" forName="picture4" refType="w" fact="0.1667"/>
                  <dgm:constr type="h" for="ch" forName="picture4" refType="h" fact="0.2113"/>
                </dgm:constrLst>
              </dgm:else>
            </dgm:choose>
          </dgm:else>
        </dgm:choose>
      </dgm:if>
      <dgm:if name="Name42" axis="ch" ptType="node" func="cnt" op="equ" val="5">
        <dgm:choose name="Name43">
          <dgm:if name="Name44" func="var" arg="dir" op="equ" val="norm">
            <dgm:choose name="Name45">
              <dgm:if name="Name46" axis="des" func="maxDepth" op="gt" val="1">
                <dgm:alg type="composite">
                  <dgm:param type="ar" val="1.4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userD" refType="w" fact="0.0118"/>
                  <dgm:constr type="ctrX" for="ch" forName="dot1" refType="w" fact="0.3263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3001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2733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2462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4691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4484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5549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601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5779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5951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6123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6295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6467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6123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6123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l" for="ch" forName="parTx1" refType="w" fact="0.1746"/>
                  <dgm:constr type="t" for="ch" forName="parTx1" refType="h" fact="0.9304"/>
                  <dgm:constr type="w" for="ch" forName="parTx1" refType="w" fact="0.2544"/>
                  <dgm:constr type="h" for="ch" forName="parTx1" refType="h" fact="0.0962"/>
                  <dgm:constr type="ctrX" for="ch" forName="picture1" refType="w" fact="0.1631"/>
                  <dgm:constr type="ctrY" for="ch" forName="picture1" refType="h" fact="0.9169"/>
                  <dgm:constr type="w" for="ch" forName="picture1" refType="w" fact="0.118"/>
                  <dgm:constr type="h" for="ch" forName="picture1" refType="h" fact="0.166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3982"/>
                  <dgm:constr type="t" for="ch" forName="parTx2" refType="h" fact="0.8167"/>
                  <dgm:constr type="w" for="ch" forName="parTx2" refType="w" fact="0.2544"/>
                  <dgm:constr type="h" for="ch" forName="parTx2" refType="h" fact="0.0962"/>
                  <dgm:constr type="ctrX" for="ch" forName="picture2" refType="w" fact="0.3866"/>
                  <dgm:constr type="ctrY" for="ch" forName="picture2" refType="h" fact="0.8032"/>
                  <dgm:constr type="w" for="ch" forName="picture2" refType="w" fact="0.118"/>
                  <dgm:constr type="h" for="ch" forName="picture2" refType="h" fact="0.166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194"/>
                  <dgm:constr type="t" for="ch" forName="parTx3" refType="h" fact="0.6524"/>
                  <dgm:constr type="w" for="ch" forName="parTx3" refType="w" fact="0.2544"/>
                  <dgm:constr type="h" for="ch" forName="parTx3" refType="h" fact="0.0962"/>
                  <dgm:constr type="ctrX" for="ch" forName="picture3" refType="w" fact="0.5078"/>
                  <dgm:constr type="ctrY" for="ch" forName="picture3" refType="h" fact="0.6389"/>
                  <dgm:constr type="w" for="ch" forName="picture3" refType="w" fact="0.118"/>
                  <dgm:constr type="h" for="ch" forName="picture3" refType="h" fact="0.166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827"/>
                  <dgm:constr type="t" for="ch" forName="parTx4" refType="h" fact="0.4412"/>
                  <dgm:constr type="w" for="ch" forName="parTx4" refType="w" fact="0.2544"/>
                  <dgm:constr type="h" for="ch" forName="parTx4" refType="h" fact="0.0962"/>
                  <dgm:constr type="ctrX" for="ch" forName="picture4" refType="w" fact="0.5712"/>
                  <dgm:constr type="ctrY" for="ch" forName="picture4" refType="h" fact="0.4277"/>
                  <dgm:constr type="w" for="ch" forName="picture4" refType="w" fact="0.118"/>
                  <dgm:constr type="h" for="ch" forName="picture4" refType="h" fact="0.166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18"/>
                  <dgm:constr type="t" for="ch" forName="parTx5" refType="h" fact="0.2262"/>
                  <dgm:constr type="w" for="ch" forName="parTx5" refType="w" fact="0.2544"/>
                  <dgm:constr type="h" for="ch" forName="parTx5" refType="h" fact="0.0962"/>
                  <dgm:constr type="ctrX" for="ch" forName="picture5" refType="w" fact="0.6064"/>
                  <dgm:constr type="ctrY" for="ch" forName="picture5" refType="h" fact="0.2127"/>
                  <dgm:constr type="w" for="ch" forName="picture5" refType="w" fact="0.118"/>
                  <dgm:constr type="h" for="ch" forName="picture5" refType="h" fact="0.1663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</dgm:constrLst>
              </dgm:if>
              <dgm:else name="Name47">
                <dgm:alg type="composite">
                  <dgm:param type="ar" val="1.164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userD" refType="w" fact="0.0143"/>
                  <dgm:constr type="ctrX" for="ch" forName="dot1" refType="w" fact="0.3951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3634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331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2981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5681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543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672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7278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6999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7207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7415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7624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7832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7415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7415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l" for="ch" forName="parTx1" refType="w" fact="0.2115"/>
                  <dgm:constr type="t" for="ch" forName="parTx1" refType="h" fact="0.928"/>
                  <dgm:constr type="w" for="ch" forName="parTx1" refType="w" fact="0.3081"/>
                  <dgm:constr type="h" for="ch" forName="parTx1" refType="h" fact="0.0962"/>
                  <dgm:constr type="ctrX" for="ch" forName="picture1" refType="w" fact="0.1975"/>
                  <dgm:constr type="ctrY" for="ch" forName="picture1" refType="h" fact="0.9169"/>
                  <dgm:constr type="w" for="ch" forName="picture1" refType="w" fact="0.1429"/>
                  <dgm:constr type="h" for="ch" forName="picture1" refType="h" fact="0.1663"/>
                  <dgm:constr type="l" for="ch" forName="parTx2" refType="w" fact="0.4822"/>
                  <dgm:constr type="t" for="ch" forName="parTx2" refType="h" fact="0.8143"/>
                  <dgm:constr type="w" for="ch" forName="parTx2" refType="w" fact="0.3081"/>
                  <dgm:constr type="h" for="ch" forName="parTx2" refType="h" fact="0.0962"/>
                  <dgm:constr type="ctrX" for="ch" forName="picture2" refType="w" fact="0.4682"/>
                  <dgm:constr type="ctrY" for="ch" forName="picture2" refType="h" fact="0.8032"/>
                  <dgm:constr type="w" for="ch" forName="picture2" refType="w" fact="0.1429"/>
                  <dgm:constr type="h" for="ch" forName="picture2" refType="h" fact="0.1663"/>
                  <dgm:constr type="l" for="ch" forName="parTx3" refType="w" fact="0.629"/>
                  <dgm:constr type="t" for="ch" forName="parTx3" refType="h" fact="0.65"/>
                  <dgm:constr type="w" for="ch" forName="parTx3" refType="w" fact="0.3081"/>
                  <dgm:constr type="h" for="ch" forName="parTx3" refType="h" fact="0.0962"/>
                  <dgm:constr type="ctrX" for="ch" forName="picture3" refType="w" fact="0.615"/>
                  <dgm:constr type="ctrY" for="ch" forName="picture3" refType="h" fact="0.6389"/>
                  <dgm:constr type="w" for="ch" forName="picture3" refType="w" fact="0.1429"/>
                  <dgm:constr type="h" for="ch" forName="picture3" refType="h" fact="0.1663"/>
                  <dgm:constr type="l" for="ch" forName="parTx4" refType="w" fact="0.7057"/>
                  <dgm:constr type="t" for="ch" forName="parTx4" refType="h" fact="0.4388"/>
                  <dgm:constr type="w" for="ch" forName="parTx4" refType="w" fact="0.3081"/>
                  <dgm:constr type="h" for="ch" forName="parTx4" refType="h" fact="0.0962"/>
                  <dgm:constr type="ctrX" for="ch" forName="picture4" refType="w" fact="0.6917"/>
                  <dgm:constr type="ctrY" for="ch" forName="picture4" refType="h" fact="0.4277"/>
                  <dgm:constr type="w" for="ch" forName="picture4" refType="w" fact="0.1429"/>
                  <dgm:constr type="h" for="ch" forName="picture4" refType="h" fact="0.1663"/>
                  <dgm:constr type="l" for="ch" forName="parTx5" refType="w" fact="0.7484"/>
                  <dgm:constr type="t" for="ch" forName="parTx5" refType="h" fact="0.2238"/>
                  <dgm:constr type="w" for="ch" forName="parTx5" refType="w" fact="0.3081"/>
                  <dgm:constr type="h" for="ch" forName="parTx5" refType="h" fact="0.0962"/>
                  <dgm:constr type="ctrX" for="ch" forName="picture5" refType="w" fact="0.7344"/>
                  <dgm:constr type="ctrY" for="ch" forName="picture5" refType="h" fact="0.2127"/>
                  <dgm:constr type="w" for="ch" forName="picture5" refType="w" fact="0.1429"/>
                  <dgm:constr type="h" for="ch" forName="picture5" refType="h" fact="0.1663"/>
                </dgm:constrLst>
              </dgm:else>
            </dgm:choose>
          </dgm:if>
          <dgm:else name="Name48">
            <dgm:choose name="Name49">
              <dgm:if name="Name50" axis="des" func="maxDepth" op="gt" val="1">
                <dgm:alg type="composite">
                  <dgm:param type="ar" val="1.41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userD" refType="w" fact="0.0118"/>
                  <dgm:constr type="ctrX" for="ch" forName="dot1" refType="w" fact="0.6737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6999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7267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7538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5309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5516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4451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399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4221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4049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3877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3705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3533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3877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3877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r" for="ch" forName="parTx1" refType="w" fact="0.8254"/>
                  <dgm:constr type="t" for="ch" forName="parTx1" refType="h" fact="0.9304"/>
                  <dgm:constr type="w" for="ch" forName="parTx1" refType="w" fact="0.2544"/>
                  <dgm:constr type="h" for="ch" forName="parTx1" refType="h" fact="0.0962"/>
                  <dgm:constr type="ctrX" for="ch" forName="picture1" refType="w" fact="0.8369"/>
                  <dgm:constr type="ctrY" for="ch" forName="picture1" refType="h" fact="0.9169"/>
                  <dgm:constr type="w" for="ch" forName="picture1" refType="w" fact="0.118"/>
                  <dgm:constr type="h" for="ch" forName="picture1" refType="h" fact="0.166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6018"/>
                  <dgm:constr type="t" for="ch" forName="parTx2" refType="h" fact="0.8167"/>
                  <dgm:constr type="w" for="ch" forName="parTx2" refType="w" fact="0.2544"/>
                  <dgm:constr type="h" for="ch" forName="parTx2" refType="h" fact="0.0962"/>
                  <dgm:constr type="ctrX" for="ch" forName="picture2" refType="w" fact="0.6134"/>
                  <dgm:constr type="ctrY" for="ch" forName="picture2" refType="h" fact="0.8032"/>
                  <dgm:constr type="w" for="ch" forName="picture2" refType="w" fact="0.118"/>
                  <dgm:constr type="h" for="ch" forName="picture2" refType="h" fact="0.166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806"/>
                  <dgm:constr type="t" for="ch" forName="parTx3" refType="h" fact="0.6524"/>
                  <dgm:constr type="w" for="ch" forName="parTx3" refType="w" fact="0.2544"/>
                  <dgm:constr type="h" for="ch" forName="parTx3" refType="h" fact="0.0962"/>
                  <dgm:constr type="ctrX" for="ch" forName="picture3" refType="w" fact="0.4922"/>
                  <dgm:constr type="ctrY" for="ch" forName="picture3" refType="h" fact="0.6389"/>
                  <dgm:constr type="w" for="ch" forName="picture3" refType="w" fact="0.118"/>
                  <dgm:constr type="h" for="ch" forName="picture3" refType="h" fact="0.166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173"/>
                  <dgm:constr type="t" for="ch" forName="parTx4" refType="h" fact="0.4412"/>
                  <dgm:constr type="w" for="ch" forName="parTx4" refType="w" fact="0.2544"/>
                  <dgm:constr type="h" for="ch" forName="parTx4" refType="h" fact="0.0962"/>
                  <dgm:constr type="ctrX" for="ch" forName="picture4" refType="w" fact="0.4288"/>
                  <dgm:constr type="ctrY" for="ch" forName="picture4" refType="h" fact="0.4277"/>
                  <dgm:constr type="w" for="ch" forName="picture4" refType="w" fact="0.118"/>
                  <dgm:constr type="h" for="ch" forName="picture4" refType="h" fact="0.166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82"/>
                  <dgm:constr type="t" for="ch" forName="parTx5" refType="h" fact="0.2262"/>
                  <dgm:constr type="w" for="ch" forName="parTx5" refType="w" fact="0.2544"/>
                  <dgm:constr type="h" for="ch" forName="parTx5" refType="h" fact="0.0962"/>
                  <dgm:constr type="ctrX" for="ch" forName="picture5" refType="w" fact="0.3936"/>
                  <dgm:constr type="ctrY" for="ch" forName="picture5" refType="h" fact="0.2127"/>
                  <dgm:constr type="w" for="ch" forName="picture5" refType="w" fact="0.118"/>
                  <dgm:constr type="h" for="ch" forName="picture5" refType="h" fact="0.1663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</dgm:constrLst>
              </dgm:if>
              <dgm:else name="Name51">
                <dgm:alg type="composite">
                  <dgm:param type="ar" val="1.164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userD" refType="w" fact="0.0143"/>
                  <dgm:constr type="ctrX" for="ch" forName="dot1" refType="w" fact="0.6049"/>
                  <dgm:constr type="ctrY" for="ch" forName="dot1" refType="h" fact="0.8674"/>
                  <dgm:constr type="w" for="ch" forName="dot1" refType="userD"/>
                  <dgm:constr type="h" for="ch" forName="dot1" refType="userD"/>
                  <dgm:constr type="ctrX" for="ch" forName="dot2" refType="w" fact="0.6366"/>
                  <dgm:constr type="ctrY" for="ch" forName="dot2" refType="h" fact="0.8824"/>
                  <dgm:constr type="w" for="ch" forName="dot2" refType="userD"/>
                  <dgm:constr type="h" for="ch" forName="dot2" refType="userD"/>
                  <dgm:constr type="ctrX" for="ch" forName="dot3" refType="w" fact="0.669"/>
                  <dgm:constr type="ctrY" for="ch" forName="dot3" refType="h" fact="0.8948"/>
                  <dgm:constr type="w" for="ch" forName="dot3" refType="userD"/>
                  <dgm:constr type="h" for="ch" forName="dot3" refType="userD"/>
                  <dgm:constr type="ctrX" for="ch" forName="dot4" refType="w" fact="0.7019"/>
                  <dgm:constr type="ctrY" for="ch" forName="dot4" refType="h" fact="0.9044"/>
                  <dgm:constr type="w" for="ch" forName="dot4" refType="userD"/>
                  <dgm:constr type="h" for="ch" forName="dot4" refType="userD"/>
                  <dgm:constr type="ctrX" for="ch" forName="dot5" refType="w" fact="0.4319"/>
                  <dgm:constr type="ctrY" for="ch" forName="dot5" refType="h" fact="0.7222"/>
                  <dgm:constr type="w" for="ch" forName="dot5" refType="userD"/>
                  <dgm:constr type="h" for="ch" forName="dot5" refType="userD"/>
                  <dgm:constr type="ctrX" for="ch" forName="dot6" refType="w" fact="0.457"/>
                  <dgm:constr type="ctrY" for="ch" forName="dot6" refType="h" fact="0.7518"/>
                  <dgm:constr type="w" for="ch" forName="dot6" refType="userD"/>
                  <dgm:constr type="h" for="ch" forName="dot6" refType="userD"/>
                  <dgm:constr type="ctrX" for="ch" forName="dot7" refType="w" fact="0.328"/>
                  <dgm:constr type="ctrY" for="ch" forName="dot7" refType="h" fact="0.5422"/>
                  <dgm:constr type="w" for="ch" forName="dot7" refType="userD"/>
                  <dgm:constr type="h" for="ch" forName="dot7" refType="userD"/>
                  <dgm:constr type="ctrX" for="ch" forName="dot8" refType="w" fact="0.2722"/>
                  <dgm:constr type="ctrY" for="ch" forName="dot8" refType="h" fact="0.3229"/>
                  <dgm:constr type="w" for="ch" forName="dot8" refType="userD"/>
                  <dgm:constr type="h" for="ch" forName="dot8" refType="userD"/>
                  <dgm:constr type="ctrX" for="ch" forName="dotArrow1" refType="w" fact="0.3001"/>
                  <dgm:constr type="ctrY" for="ch" forName="dotArrow1" refType="h" fact="0.0635"/>
                  <dgm:constr type="w" for="ch" forName="dotArrow1" refType="userD"/>
                  <dgm:constr type="h" for="ch" forName="dotArrow1" refType="userD"/>
                  <dgm:constr type="ctrX" for="ch" forName="dotArrow2" refType="w" fact="0.2793"/>
                  <dgm:constr type="ctrY" for="ch" forName="dotArrow2" refType="h" fact="0.0448"/>
                  <dgm:constr type="w" for="ch" forName="dotArrow2" refType="userD"/>
                  <dgm:constr type="h" for="ch" forName="dotArrow2" refType="userD"/>
                  <dgm:constr type="ctrX" for="ch" forName="dotArrow3" refType="w" fact="0.2585"/>
                  <dgm:constr type="ctrY" for="ch" forName="dotArrow3" refType="h" fact="0.026"/>
                  <dgm:constr type="w" for="ch" forName="dotArrow3" refType="userD"/>
                  <dgm:constr type="h" for="ch" forName="dotArrow3" refType="userD"/>
                  <dgm:constr type="ctrX" for="ch" forName="dotArrow4" refType="w" fact="0.2376"/>
                  <dgm:constr type="ctrY" for="ch" forName="dotArrow4" refType="h" fact="0.0448"/>
                  <dgm:constr type="w" for="ch" forName="dotArrow4" refType="userD"/>
                  <dgm:constr type="h" for="ch" forName="dotArrow4" refType="userD"/>
                  <dgm:constr type="ctrX" for="ch" forName="dotArrow5" refType="w" fact="0.2168"/>
                  <dgm:constr type="ctrY" for="ch" forName="dotArrow5" refType="h" fact="0.0635"/>
                  <dgm:constr type="w" for="ch" forName="dotArrow5" refType="userD"/>
                  <dgm:constr type="h" for="ch" forName="dotArrow5" refType="userD"/>
                  <dgm:constr type="ctrX" for="ch" forName="dotArrow6" refType="w" fact="0.2585"/>
                  <dgm:constr type="ctrY" for="ch" forName="dotArrow6" refType="h" fact="0.0656"/>
                  <dgm:constr type="w" for="ch" forName="dotArrow6" refType="userD"/>
                  <dgm:constr type="h" for="ch" forName="dotArrow6" refType="userD"/>
                  <dgm:constr type="ctrX" for="ch" forName="dotArrow7" refType="w" fact="0.2585"/>
                  <dgm:constr type="ctrY" for="ch" forName="dotArrow7" refType="h" fact="0.1052"/>
                  <dgm:constr type="w" for="ch" forName="dotArrow7" refType="userD"/>
                  <dgm:constr type="h" for="ch" forName="dotArrow7" refType="userD"/>
                  <dgm:constr type="r" for="ch" forName="parTx1" refType="w" fact="0.7885"/>
                  <dgm:constr type="t" for="ch" forName="parTx1" refType="h" fact="0.928"/>
                  <dgm:constr type="w" for="ch" forName="parTx1" refType="w" fact="0.3081"/>
                  <dgm:constr type="h" for="ch" forName="parTx1" refType="h" fact="0.0962"/>
                  <dgm:constr type="ctrX" for="ch" forName="picture1" refType="w" fact="0.8025"/>
                  <dgm:constr type="ctrY" for="ch" forName="picture1" refType="h" fact="0.9169"/>
                  <dgm:constr type="w" for="ch" forName="picture1" refType="w" fact="0.1429"/>
                  <dgm:constr type="h" for="ch" forName="picture1" refType="h" fact="0.1663"/>
                  <dgm:constr type="r" for="ch" forName="parTx2" refType="w" fact="0.5178"/>
                  <dgm:constr type="t" for="ch" forName="parTx2" refType="h" fact="0.8143"/>
                  <dgm:constr type="w" for="ch" forName="parTx2" refType="w" fact="0.3081"/>
                  <dgm:constr type="h" for="ch" forName="parTx2" refType="h" fact="0.0962"/>
                  <dgm:constr type="ctrX" for="ch" forName="picture2" refType="w" fact="0.5318"/>
                  <dgm:constr type="ctrY" for="ch" forName="picture2" refType="h" fact="0.8032"/>
                  <dgm:constr type="w" for="ch" forName="picture2" refType="w" fact="0.1429"/>
                  <dgm:constr type="h" for="ch" forName="picture2" refType="h" fact="0.1663"/>
                  <dgm:constr type="r" for="ch" forName="parTx3" refType="w" fact="0.371"/>
                  <dgm:constr type="t" for="ch" forName="parTx3" refType="h" fact="0.65"/>
                  <dgm:constr type="w" for="ch" forName="parTx3" refType="w" fact="0.3081"/>
                  <dgm:constr type="h" for="ch" forName="parTx3" refType="h" fact="0.0962"/>
                  <dgm:constr type="ctrX" for="ch" forName="picture3" refType="w" fact="0.385"/>
                  <dgm:constr type="ctrY" for="ch" forName="picture3" refType="h" fact="0.6389"/>
                  <dgm:constr type="w" for="ch" forName="picture3" refType="w" fact="0.1429"/>
                  <dgm:constr type="h" for="ch" forName="picture3" refType="h" fact="0.1663"/>
                  <dgm:constr type="r" for="ch" forName="parTx4" refType="w" fact="0.2943"/>
                  <dgm:constr type="t" for="ch" forName="parTx4" refType="h" fact="0.4388"/>
                  <dgm:constr type="w" for="ch" forName="parTx4" refType="w" fact="0.3081"/>
                  <dgm:constr type="h" for="ch" forName="parTx4" refType="h" fact="0.0962"/>
                  <dgm:constr type="ctrX" for="ch" forName="picture4" refType="w" fact="0.3083"/>
                  <dgm:constr type="ctrY" for="ch" forName="picture4" refType="h" fact="0.4277"/>
                  <dgm:constr type="w" for="ch" forName="picture4" refType="w" fact="0.1429"/>
                  <dgm:constr type="h" for="ch" forName="picture4" refType="h" fact="0.1663"/>
                  <dgm:constr type="r" for="ch" forName="parTx5" refType="w" fact="0.2516"/>
                  <dgm:constr type="t" for="ch" forName="parTx5" refType="h" fact="0.2238"/>
                  <dgm:constr type="w" for="ch" forName="parTx5" refType="w" fact="0.3081"/>
                  <dgm:constr type="h" for="ch" forName="parTx5" refType="h" fact="0.0962"/>
                  <dgm:constr type="ctrX" for="ch" forName="picture5" refType="w" fact="0.2656"/>
                  <dgm:constr type="ctrY" for="ch" forName="picture5" refType="h" fact="0.2127"/>
                  <dgm:constr type="w" for="ch" forName="picture5" refType="w" fact="0.1429"/>
                  <dgm:constr type="h" for="ch" forName="picture5" refType="h" fact="0.1663"/>
                </dgm:constrLst>
              </dgm:else>
            </dgm:choose>
          </dgm:else>
        </dgm:choose>
      </dgm:if>
      <dgm:if name="Name52" axis="ch" ptType="node" func="cnt" op="equ" val="6">
        <dgm:choose name="Name53">
          <dgm:if name="Name54" func="var" arg="dir" op="equ" val="norm">
            <dgm:choose name="Name55">
              <dgm:if name="Name56" axis="des" func="maxDepth" op="gt" val="1">
                <dgm:alg type="composite">
                  <dgm:param type="ar" val="1.3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userD" refType="w" fact="0.0105"/>
                  <dgm:constr type="ctrX" for="ch" forName="dot1" refType="w" fact="0.3608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3384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3155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2923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2688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4883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4695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5696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6247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6509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6281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6437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6593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675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6906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6593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6593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l" for="ch" forName="parTx1" refType="w" fact="0.2091"/>
                  <dgm:constr type="t" for="ch" forName="parTx1" refType="h" fact="0.9433"/>
                  <dgm:constr type="w" for="ch" forName="parTx1" refType="w" fact="0.2275"/>
                  <dgm:constr type="h" for="ch" forName="parTx1" refType="h" fact="0.0811"/>
                  <dgm:constr type="ctrX" for="ch" forName="picture1" refType="w" fact="0.1988"/>
                  <dgm:constr type="ctrY" for="ch" forName="picture1" refType="h" fact="0.9322"/>
                  <dgm:constr type="w" for="ch" forName="picture1" refType="w" fact="0.1055"/>
                  <dgm:constr type="h" for="ch" forName="picture1" refType="h" fact="0.1403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273"/>
                  <dgm:constr type="t" for="ch" forName="parTx2" refType="h" fact="0.8468"/>
                  <dgm:constr type="w" for="ch" forName="parTx2" refType="w" fact="0.2275"/>
                  <dgm:constr type="h" for="ch" forName="parTx2" refType="h" fact="0.0811"/>
                  <dgm:constr type="ctrX" for="ch" forName="picture2" refType="w" fact="0.4169"/>
                  <dgm:constr type="ctrY" for="ch" forName="picture2" refType="h" fact="0.8357"/>
                  <dgm:constr type="w" for="ch" forName="picture2" refType="w" fact="0.1055"/>
                  <dgm:constr type="h" for="ch" forName="picture2" refType="h" fact="0.1403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349"/>
                  <dgm:constr type="t" for="ch" forName="parTx3" refType="h" fact="0.7023"/>
                  <dgm:constr type="w" for="ch" forName="parTx3" refType="w" fact="0.2275"/>
                  <dgm:constr type="h" for="ch" forName="parTx3" refType="h" fact="0.0811"/>
                  <dgm:constr type="ctrX" for="ch" forName="picture3" refType="w" fact="0.5245"/>
                  <dgm:constr type="ctrY" for="ch" forName="picture3" refType="h" fact="0.6912"/>
                  <dgm:constr type="w" for="ch" forName="picture3" refType="w" fact="0.1055"/>
                  <dgm:constr type="h" for="ch" forName="picture3" refType="h" fact="0.1403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5998"/>
                  <dgm:constr type="t" for="ch" forName="parTx4" refType="h" fact="0.5441"/>
                  <dgm:constr type="w" for="ch" forName="parTx4" refType="w" fact="0.2275"/>
                  <dgm:constr type="h" for="ch" forName="parTx4" refType="h" fact="0.0811"/>
                  <dgm:constr type="ctrX" for="ch" forName="picture4" refType="w" fact="0.5894"/>
                  <dgm:constr type="ctrY" for="ch" forName="picture4" refType="h" fact="0.533"/>
                  <dgm:constr type="w" for="ch" forName="picture4" refType="w" fact="0.1055"/>
                  <dgm:constr type="h" for="ch" forName="picture4" refType="h" fact="0.1403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416"/>
                  <dgm:constr type="t" for="ch" forName="parTx5" refType="h" fact="0.3737"/>
                  <dgm:constr type="w" for="ch" forName="parTx5" refType="w" fact="0.2275"/>
                  <dgm:constr type="h" for="ch" forName="parTx5" refType="h" fact="0.0811"/>
                  <dgm:constr type="ctrX" for="ch" forName="picture5" refType="w" fact="0.6313"/>
                  <dgm:constr type="ctrY" for="ch" forName="picture5" refType="h" fact="0.3626"/>
                  <dgm:constr type="w" for="ch" forName="picture5" refType="w" fact="0.1055"/>
                  <dgm:constr type="h" for="ch" forName="picture5" refType="h" fact="0.1403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  <dgm:constr type="l" for="ch" forName="parTx6" refType="w" fact="0.6644"/>
                  <dgm:constr type="t" for="ch" forName="parTx6" refType="h" fact="0.2061"/>
                  <dgm:constr type="w" for="ch" forName="parTx6" refType="w" fact="0.2275"/>
                  <dgm:constr type="h" for="ch" forName="parTx6" refType="h" fact="0.0811"/>
                  <dgm:constr type="ctrX" for="ch" forName="picture6" refType="w" fact="0.6541"/>
                  <dgm:constr type="ctrY" for="ch" forName="picture6" refType="h" fact="0.195"/>
                  <dgm:constr type="w" for="ch" forName="picture6" refType="w" fact="0.1055"/>
                  <dgm:constr type="h" for="ch" forName="picture6" refType="h" fact="0.1403"/>
                  <dgm:constr type="l" for="ch" forName="desTx6" refType="r" refFor="ch" refForName="parTx6"/>
                  <dgm:constr type="r" for="ch" forName="desTx6" refType="w"/>
                  <dgm:constr type="t" for="ch" forName="desTx6" refType="t" refFor="ch" refForName="parTx6"/>
                  <dgm:constr type="h" for="ch" forName="desTx6" refType="h" refFor="ch" refForName="parTx6"/>
                </dgm:constrLst>
              </dgm:if>
              <dgm:else name="Name57">
                <dgm:alg type="composite">
                  <dgm:param type="ar" val="1.122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userD" refType="w" fact="0.0125"/>
                  <dgm:constr type="ctrX" for="ch" forName="dot1" refType="w" fact="0.4276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401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3739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3464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3186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5786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5564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675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7403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7714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7443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7628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7814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7999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8184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7814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7814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l" for="ch" forName="parTx1" refType="w" fact="0.2479"/>
                  <dgm:constr type="t" for="ch" forName="parTx1" refType="h" fact="0.9416"/>
                  <dgm:constr type="w" for="ch" forName="parTx1" refType="w" fact="0.2696"/>
                  <dgm:constr type="h" for="ch" forName="parTx1" refType="h" fact="0.0811"/>
                  <dgm:constr type="ctrX" for="ch" forName="picture1" refType="w" fact="0.2356"/>
                  <dgm:constr type="ctrY" for="ch" forName="picture1" refType="h" fact="0.9322"/>
                  <dgm:constr type="w" for="ch" forName="picture1" refType="w" fact="0.125"/>
                  <dgm:constr type="h" for="ch" forName="picture1" refType="h" fact="0.1403"/>
                  <dgm:constr type="l" for="ch" forName="parTx2" refType="w" fact="0.5064"/>
                  <dgm:constr type="t" for="ch" forName="parTx2" refType="h" fact="0.8451"/>
                  <dgm:constr type="w" for="ch" forName="parTx2" refType="w" fact="0.2696"/>
                  <dgm:constr type="h" for="ch" forName="parTx2" refType="h" fact="0.0811"/>
                  <dgm:constr type="ctrX" for="ch" forName="picture2" refType="w" fact="0.4941"/>
                  <dgm:constr type="ctrY" for="ch" forName="picture2" refType="h" fact="0.8357"/>
                  <dgm:constr type="w" for="ch" forName="picture2" refType="w" fact="0.125"/>
                  <dgm:constr type="h" for="ch" forName="picture2" refType="h" fact="0.1403"/>
                  <dgm:constr type="l" for="ch" forName="parTx3" refType="w" fact="0.6339"/>
                  <dgm:constr type="t" for="ch" forName="parTx3" refType="h" fact="0.7006"/>
                  <dgm:constr type="w" for="ch" forName="parTx3" refType="w" fact="0.2696"/>
                  <dgm:constr type="h" for="ch" forName="parTx3" refType="h" fact="0.0811"/>
                  <dgm:constr type="ctrX" for="ch" forName="picture3" refType="w" fact="0.6216"/>
                  <dgm:constr type="ctrY" for="ch" forName="picture3" refType="h" fact="0.6912"/>
                  <dgm:constr type="w" for="ch" forName="picture3" refType="w" fact="0.125"/>
                  <dgm:constr type="h" for="ch" forName="picture3" refType="h" fact="0.1403"/>
                  <dgm:constr type="l" for="ch" forName="parTx4" refType="w" fact="0.7108"/>
                  <dgm:constr type="t" for="ch" forName="parTx4" refType="h" fact="0.5424"/>
                  <dgm:constr type="w" for="ch" forName="parTx4" refType="w" fact="0.2696"/>
                  <dgm:constr type="h" for="ch" forName="parTx4" refType="h" fact="0.0811"/>
                  <dgm:constr type="ctrX" for="ch" forName="picture4" refType="w" fact="0.6985"/>
                  <dgm:constr type="ctrY" for="ch" forName="picture4" refType="h" fact="0.533"/>
                  <dgm:constr type="w" for="ch" forName="picture4" refType="w" fact="0.125"/>
                  <dgm:constr type="h" for="ch" forName="picture4" refType="h" fact="0.1403"/>
                  <dgm:constr type="l" for="ch" forName="parTx5" refType="w" fact="0.7604"/>
                  <dgm:constr type="t" for="ch" forName="parTx5" refType="h" fact="0.372"/>
                  <dgm:constr type="w" for="ch" forName="parTx5" refType="w" fact="0.2696"/>
                  <dgm:constr type="h" for="ch" forName="parTx5" refType="h" fact="0.0811"/>
                  <dgm:constr type="ctrX" for="ch" forName="picture5" refType="w" fact="0.7481"/>
                  <dgm:constr type="ctrY" for="ch" forName="picture5" refType="h" fact="0.3626"/>
                  <dgm:constr type="w" for="ch" forName="picture5" refType="w" fact="0.125"/>
                  <dgm:constr type="h" for="ch" forName="picture5" refType="h" fact="0.1403"/>
                  <dgm:constr type="l" for="ch" forName="parTx6" refType="w" fact="0.7874"/>
                  <dgm:constr type="t" for="ch" forName="parTx6" refType="h" fact="0.2044"/>
                  <dgm:constr type="w" for="ch" forName="parTx6" refType="w" fact="0.2696"/>
                  <dgm:constr type="h" for="ch" forName="parTx6" refType="h" fact="0.0811"/>
                  <dgm:constr type="ctrX" for="ch" forName="picture6" refType="w" fact="0.7751"/>
                  <dgm:constr type="ctrY" for="ch" forName="picture6" refType="h" fact="0.195"/>
                  <dgm:constr type="w" for="ch" forName="picture6" refType="w" fact="0.125"/>
                  <dgm:constr type="h" for="ch" forName="picture6" refType="h" fact="0.1403"/>
                </dgm:constrLst>
              </dgm:else>
            </dgm:choose>
          </dgm:if>
          <dgm:else name="Name58">
            <dgm:choose name="Name59">
              <dgm:if name="Name60" axis="des" func="maxDepth" op="gt" val="1">
                <dgm:alg type="composite">
                  <dgm:param type="ar" val="1.3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userD" refType="w" fact="0.0105"/>
                  <dgm:constr type="ctrX" for="ch" forName="dot1" refType="w" fact="0.6392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6616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6845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7077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7312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5117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5305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4304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3753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3491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3719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3563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3407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325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3094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3407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3407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r" for="ch" forName="parTx1" refType="w" fact="0.7909"/>
                  <dgm:constr type="t" for="ch" forName="parTx1" refType="h" fact="0.9433"/>
                  <dgm:constr type="w" for="ch" forName="parTx1" refType="w" fact="0.2275"/>
                  <dgm:constr type="h" for="ch" forName="parTx1" refType="h" fact="0.0811"/>
                  <dgm:constr type="ctrX" for="ch" forName="picture1" refType="w" fact="0.8012"/>
                  <dgm:constr type="ctrY" for="ch" forName="picture1" refType="h" fact="0.9322"/>
                  <dgm:constr type="w" for="ch" forName="picture1" refType="w" fact="0.1055"/>
                  <dgm:constr type="h" for="ch" forName="picture1" refType="h" fact="0.1403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727"/>
                  <dgm:constr type="t" for="ch" forName="parTx2" refType="h" fact="0.8468"/>
                  <dgm:constr type="w" for="ch" forName="parTx2" refType="w" fact="0.2275"/>
                  <dgm:constr type="h" for="ch" forName="parTx2" refType="h" fact="0.0811"/>
                  <dgm:constr type="ctrX" for="ch" forName="picture2" refType="w" fact="0.5831"/>
                  <dgm:constr type="ctrY" for="ch" forName="picture2" refType="h" fact="0.8357"/>
                  <dgm:constr type="w" for="ch" forName="picture2" refType="w" fact="0.1055"/>
                  <dgm:constr type="h" for="ch" forName="picture2" refType="h" fact="0.1403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651"/>
                  <dgm:constr type="t" for="ch" forName="parTx3" refType="h" fact="0.7023"/>
                  <dgm:constr type="w" for="ch" forName="parTx3" refType="w" fact="0.2275"/>
                  <dgm:constr type="h" for="ch" forName="parTx3" refType="h" fact="0.0811"/>
                  <dgm:constr type="ctrX" for="ch" forName="picture3" refType="w" fact="0.4755"/>
                  <dgm:constr type="ctrY" for="ch" forName="picture3" refType="h" fact="0.6912"/>
                  <dgm:constr type="w" for="ch" forName="picture3" refType="w" fact="0.1055"/>
                  <dgm:constr type="h" for="ch" forName="picture3" refType="h" fact="0.1403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4002"/>
                  <dgm:constr type="t" for="ch" forName="parTx4" refType="h" fact="0.5441"/>
                  <dgm:constr type="w" for="ch" forName="parTx4" refType="w" fact="0.2275"/>
                  <dgm:constr type="h" for="ch" forName="parTx4" refType="h" fact="0.0811"/>
                  <dgm:constr type="ctrX" for="ch" forName="picture4" refType="w" fact="0.4106"/>
                  <dgm:constr type="ctrY" for="ch" forName="picture4" refType="h" fact="0.533"/>
                  <dgm:constr type="w" for="ch" forName="picture4" refType="w" fact="0.1055"/>
                  <dgm:constr type="h" for="ch" forName="picture4" refType="h" fact="0.1403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584"/>
                  <dgm:constr type="t" for="ch" forName="parTx5" refType="h" fact="0.3737"/>
                  <dgm:constr type="w" for="ch" forName="parTx5" refType="w" fact="0.2275"/>
                  <dgm:constr type="h" for="ch" forName="parTx5" refType="h" fact="0.0811"/>
                  <dgm:constr type="ctrX" for="ch" forName="picture5" refType="w" fact="0.3687"/>
                  <dgm:constr type="ctrY" for="ch" forName="picture5" refType="h" fact="0.3626"/>
                  <dgm:constr type="w" for="ch" forName="picture5" refType="w" fact="0.1055"/>
                  <dgm:constr type="h" for="ch" forName="picture5" refType="h" fact="0.1403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  <dgm:constr type="r" for="ch" forName="parTx6" refType="w" fact="0.3356"/>
                  <dgm:constr type="t" for="ch" forName="parTx6" refType="h" fact="0.2061"/>
                  <dgm:constr type="w" for="ch" forName="parTx6" refType="w" fact="0.2275"/>
                  <dgm:constr type="h" for="ch" forName="parTx6" refType="h" fact="0.0811"/>
                  <dgm:constr type="ctrX" for="ch" forName="picture6" refType="w" fact="0.3459"/>
                  <dgm:constr type="ctrY" for="ch" forName="picture6" refType="h" fact="0.195"/>
                  <dgm:constr type="w" for="ch" forName="picture6" refType="w" fact="0.1055"/>
                  <dgm:constr type="h" for="ch" forName="picture6" refType="h" fact="0.1403"/>
                  <dgm:constr type="r" for="ch" forName="desTx6" refType="l" refFor="ch" refForName="parTx6"/>
                  <dgm:constr type="l" for="ch" forName="desTx6"/>
                  <dgm:constr type="t" for="ch" forName="desTx6" refType="t" refFor="ch" refForName="parTx6"/>
                  <dgm:constr type="h" for="ch" forName="desTx6" refType="h" refFor="ch" refForName="parTx6"/>
                </dgm:constrLst>
              </dgm:if>
              <dgm:else name="Name61">
                <dgm:alg type="composite">
                  <dgm:param type="ar" val="1.1223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userD" refType="w" fact="0.0125"/>
                  <dgm:constr type="ctrX" for="ch" forName="dot1" refType="w" fact="0.5724"/>
                  <dgm:constr type="ctrY" for="ch" forName="dot1" refType="h" fact="0.8839"/>
                  <dgm:constr type="w" for="ch" forName="dot1" refType="userD"/>
                  <dgm:constr type="h" for="ch" forName="dot1" refType="userD"/>
                  <dgm:constr type="ctrX" for="ch" forName="dot2" refType="w" fact="0.599"/>
                  <dgm:constr type="ctrY" for="ch" forName="dot2" refType="h" fact="0.8967"/>
                  <dgm:constr type="w" for="ch" forName="dot2" refType="userD"/>
                  <dgm:constr type="h" for="ch" forName="dot2" refType="userD"/>
                  <dgm:constr type="ctrX" for="ch" forName="dot3" refType="w" fact="0.6261"/>
                  <dgm:constr type="ctrY" for="ch" forName="dot3" refType="h" fact="0.9076"/>
                  <dgm:constr type="w" for="ch" forName="dot3" refType="userD"/>
                  <dgm:constr type="h" for="ch" forName="dot3" refType="userD"/>
                  <dgm:constr type="ctrX" for="ch" forName="dot4" refType="w" fact="0.6536"/>
                  <dgm:constr type="ctrY" for="ch" forName="dot4" refType="h" fact="0.9165"/>
                  <dgm:constr type="w" for="ch" forName="dot4" refType="userD"/>
                  <dgm:constr type="h" for="ch" forName="dot4" refType="userD"/>
                  <dgm:constr type="ctrX" for="ch" forName="dot5" refType="w" fact="0.6814"/>
                  <dgm:constr type="ctrY" for="ch" forName="dot5" refType="h" fact="0.9234"/>
                  <dgm:constr type="w" for="ch" forName="dot5" refType="userD"/>
                  <dgm:constr type="h" for="ch" forName="dot5" refType="userD"/>
                  <dgm:constr type="ctrX" for="ch" forName="dot6" refType="w" fact="0.4214"/>
                  <dgm:constr type="ctrY" for="ch" forName="dot6" refType="h" fact="0.764"/>
                  <dgm:constr type="w" for="ch" forName="dot6" refType="userD"/>
                  <dgm:constr type="h" for="ch" forName="dot6" refType="userD"/>
                  <dgm:constr type="ctrX" for="ch" forName="dot7" refType="w" fact="0.4436"/>
                  <dgm:constr type="ctrY" for="ch" forName="dot7" refType="h" fact="0.7878"/>
                  <dgm:constr type="w" for="ch" forName="dot7" refType="userD"/>
                  <dgm:constr type="h" for="ch" forName="dot7" refType="userD"/>
                  <dgm:constr type="ctrX" for="ch" forName="dot8" refType="w" fact="0.325"/>
                  <dgm:constr type="ctrY" for="ch" forName="dot8" refType="h" fact="0.6227"/>
                  <dgm:constr type="w" for="ch" forName="dot8" refType="userD"/>
                  <dgm:constr type="h" for="ch" forName="dot8" refType="userD"/>
                  <dgm:constr type="ctrX" for="ch" forName="dot9" refType="w" fact="0.2597"/>
                  <dgm:constr type="ctrY" for="ch" forName="dot9" refType="h" fact="0.4556"/>
                  <dgm:constr type="w" for="ch" forName="dot9" refType="userD"/>
                  <dgm:constr type="h" for="ch" forName="dot9" refType="userD"/>
                  <dgm:constr type="ctrX" for="ch" forName="dot10" refType="w" fact="0.2286"/>
                  <dgm:constr type="ctrY" for="ch" forName="dot10" refType="h" fact="0.2816"/>
                  <dgm:constr type="w" for="ch" forName="dot10" refType="userD"/>
                  <dgm:constr type="h" for="ch" forName="dot10" refType="userD"/>
                  <dgm:constr type="ctrX" for="ch" forName="dotArrow1" refType="w" fact="0.2557"/>
                  <dgm:constr type="ctrY" for="ch" forName="dotArrow1" refType="h" fact="0.0748"/>
                  <dgm:constr type="w" for="ch" forName="dotArrow1" refType="userD"/>
                  <dgm:constr type="h" for="ch" forName="dotArrow1" refType="userD"/>
                  <dgm:constr type="ctrX" for="ch" forName="dotArrow2" refType="w" fact="0.2372"/>
                  <dgm:constr type="ctrY" for="ch" forName="dotArrow2" refType="h" fact="0.0581"/>
                  <dgm:constr type="w" for="ch" forName="dotArrow2" refType="userD"/>
                  <dgm:constr type="h" for="ch" forName="dotArrow2" refType="userD"/>
                  <dgm:constr type="ctrX" for="ch" forName="dotArrow3" refType="w" fact="0.2187"/>
                  <dgm:constr type="ctrY" for="ch" forName="dotArrow3" refType="h" fact="0.0414"/>
                  <dgm:constr type="w" for="ch" forName="dotArrow3" refType="userD"/>
                  <dgm:constr type="h" for="ch" forName="dotArrow3" refType="userD"/>
                  <dgm:constr type="ctrX" for="ch" forName="dotArrow4" refType="w" fact="0.2001"/>
                  <dgm:constr type="ctrY" for="ch" forName="dotArrow4" refType="h" fact="0.0581"/>
                  <dgm:constr type="w" for="ch" forName="dotArrow4" refType="userD"/>
                  <dgm:constr type="h" for="ch" forName="dotArrow4" refType="userD"/>
                  <dgm:constr type="ctrX" for="ch" forName="dotArrow5" refType="w" fact="0.1816"/>
                  <dgm:constr type="ctrY" for="ch" forName="dotArrow5" refType="h" fact="0.0748"/>
                  <dgm:constr type="w" for="ch" forName="dotArrow5" refType="userD"/>
                  <dgm:constr type="h" for="ch" forName="dotArrow5" refType="userD"/>
                  <dgm:constr type="ctrX" for="ch" forName="dotArrow6" refType="w" fact="0.2187"/>
                  <dgm:constr type="ctrY" for="ch" forName="dotArrow6" refType="h" fact="0.0766"/>
                  <dgm:constr type="w" for="ch" forName="dotArrow6" refType="userD"/>
                  <dgm:constr type="h" for="ch" forName="dotArrow6" refType="userD"/>
                  <dgm:constr type="ctrX" for="ch" forName="dotArrow7" refType="w" fact="0.2187"/>
                  <dgm:constr type="ctrY" for="ch" forName="dotArrow7" refType="h" fact="0.1118"/>
                  <dgm:constr type="w" for="ch" forName="dotArrow7" refType="userD"/>
                  <dgm:constr type="h" for="ch" forName="dotArrow7" refType="userD"/>
                  <dgm:constr type="r" for="ch" forName="parTx1" refType="w" fact="0.7522"/>
                  <dgm:constr type="t" for="ch" forName="parTx1" refType="h" fact="0.9416"/>
                  <dgm:constr type="w" for="ch" forName="parTx1" refType="w" fact="0.2696"/>
                  <dgm:constr type="h" for="ch" forName="parTx1" refType="h" fact="0.0811"/>
                  <dgm:constr type="ctrX" for="ch" forName="picture1" refType="w" fact="0.7644"/>
                  <dgm:constr type="ctrY" for="ch" forName="picture1" refType="h" fact="0.9322"/>
                  <dgm:constr type="w" for="ch" forName="picture1" refType="w" fact="0.125"/>
                  <dgm:constr type="h" for="ch" forName="picture1" refType="h" fact="0.1403"/>
                  <dgm:constr type="r" for="ch" forName="parTx2" refType="w" fact="0.4937"/>
                  <dgm:constr type="t" for="ch" forName="parTx2" refType="h" fact="0.8451"/>
                  <dgm:constr type="w" for="ch" forName="parTx2" refType="w" fact="0.2696"/>
                  <dgm:constr type="h" for="ch" forName="parTx2" refType="h" fact="0.0811"/>
                  <dgm:constr type="ctrX" for="ch" forName="picture2" refType="w" fact="0.5059"/>
                  <dgm:constr type="ctrY" for="ch" forName="picture2" refType="h" fact="0.8357"/>
                  <dgm:constr type="w" for="ch" forName="picture2" refType="w" fact="0.125"/>
                  <dgm:constr type="h" for="ch" forName="picture2" refType="h" fact="0.1403"/>
                  <dgm:constr type="r" for="ch" forName="parTx3" refType="w" fact="0.3662"/>
                  <dgm:constr type="t" for="ch" forName="parTx3" refType="h" fact="0.7006"/>
                  <dgm:constr type="w" for="ch" forName="parTx3" refType="w" fact="0.2696"/>
                  <dgm:constr type="h" for="ch" forName="parTx3" refType="h" fact="0.0811"/>
                  <dgm:constr type="ctrX" for="ch" forName="picture3" refType="w" fact="0.3784"/>
                  <dgm:constr type="ctrY" for="ch" forName="picture3" refType="h" fact="0.6912"/>
                  <dgm:constr type="w" for="ch" forName="picture3" refType="w" fact="0.125"/>
                  <dgm:constr type="h" for="ch" forName="picture3" refType="h" fact="0.1403"/>
                  <dgm:constr type="r" for="ch" forName="parTx4" refType="w" fact="0.2893"/>
                  <dgm:constr type="t" for="ch" forName="parTx4" refType="h" fact="0.5424"/>
                  <dgm:constr type="w" for="ch" forName="parTx4" refType="w" fact="0.2696"/>
                  <dgm:constr type="h" for="ch" forName="parTx4" refType="h" fact="0.0811"/>
                  <dgm:constr type="ctrX" for="ch" forName="picture4" refType="w" fact="0.3015"/>
                  <dgm:constr type="ctrY" for="ch" forName="picture4" refType="h" fact="0.533"/>
                  <dgm:constr type="w" for="ch" forName="picture4" refType="w" fact="0.125"/>
                  <dgm:constr type="h" for="ch" forName="picture4" refType="h" fact="0.1403"/>
                  <dgm:constr type="r" for="ch" forName="parTx5" refType="w" fact="0.2397"/>
                  <dgm:constr type="t" for="ch" forName="parTx5" refType="h" fact="0.372"/>
                  <dgm:constr type="w" for="ch" forName="parTx5" refType="w" fact="0.2696"/>
                  <dgm:constr type="h" for="ch" forName="parTx5" refType="h" fact="0.0811"/>
                  <dgm:constr type="ctrX" for="ch" forName="picture5" refType="w" fact="0.2519"/>
                  <dgm:constr type="ctrY" for="ch" forName="picture5" refType="h" fact="0.3626"/>
                  <dgm:constr type="w" for="ch" forName="picture5" refType="w" fact="0.125"/>
                  <dgm:constr type="h" for="ch" forName="picture5" refType="h" fact="0.1403"/>
                  <dgm:constr type="r" for="ch" forName="parTx6" refType="w" fact="0.2127"/>
                  <dgm:constr type="t" for="ch" forName="parTx6" refType="h" fact="0.2044"/>
                  <dgm:constr type="w" for="ch" forName="parTx6" refType="w" fact="0.2696"/>
                  <dgm:constr type="h" for="ch" forName="parTx6" refType="h" fact="0.0811"/>
                  <dgm:constr type="ctrX" for="ch" forName="picture6" refType="w" fact="0.2249"/>
                  <dgm:constr type="ctrY" for="ch" forName="picture6" refType="h" fact="0.195"/>
                  <dgm:constr type="w" for="ch" forName="picture6" refType="w" fact="0.125"/>
                  <dgm:constr type="h" for="ch" forName="picture6" refType="h" fact="0.1403"/>
                </dgm:constrLst>
              </dgm:else>
            </dgm:choose>
          </dgm:else>
        </dgm:choose>
      </dgm:if>
      <dgm:else name="Name62">
        <dgm:choose name="Name63">
          <dgm:if name="Name64" func="var" arg="dir" op="equ" val="norm">
            <dgm:choose name="Name65">
              <dgm:if name="Name66" axis="des" func="maxDepth" op="gt" val="1">
                <dgm:alg type="composite">
                  <dgm:param type="ar" val="1.2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primFontSz" for="ch" forName="desTx7" refType="primFontSz" refFor="ch" refForName="desTx1" op="equ"/>
                  <dgm:constr type="userD" refType="w" fact="0.0097"/>
                  <dgm:constr type="ctrX" for="ch" forName="dot1" refType="w" fact="0.3909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3721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353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3337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3142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5088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4926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5836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6371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6701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6853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6627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6773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6919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7065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7212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6919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6919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l" for="ch" forName="parTx1" refType="w" fact="0.2556"/>
                  <dgm:constr type="t" for="ch" forName="parTx1" refType="h" fact="0.8856"/>
                  <dgm:constr type="w" for="ch" forName="parTx1" refType="w" fact="0.2101"/>
                  <dgm:constr type="h" for="ch" forName="parTx1" refType="h" fact="0.0704"/>
                  <dgm:constr type="ctrX" for="ch" forName="picture1" refType="w" fact="0.246"/>
                  <dgm:constr type="ctrY" for="ch" forName="picture1" refType="h" fact="0.8769"/>
                  <dgm:constr type="w" for="ch" forName="picture1" refType="w" fact="0.0974"/>
                  <dgm:constr type="h" for="ch" forName="picture1" refType="h" fact="0.1218"/>
                  <dgm:constr type="l" for="ch" forName="desTx1" refType="r" refFor="ch" refForName="parTx1"/>
                  <dgm:constr type="r" for="ch" forName="desTx1" refType="w"/>
                  <dgm:constr type="t" for="ch" forName="desTx1" refType="t" refFor="ch" refForName="parTx1"/>
                  <dgm:constr type="h" for="ch" forName="desTx1" refType="h" refFor="ch" refForName="parTx1"/>
                  <dgm:constr type="l" for="ch" forName="parTx2" refType="w" fact="0.4535"/>
                  <dgm:constr type="t" for="ch" forName="parTx2" refType="h" fact="0.7956"/>
                  <dgm:constr type="w" for="ch" forName="parTx2" refType="w" fact="0.2101"/>
                  <dgm:constr type="h" for="ch" forName="parTx2" refType="h" fact="0.0704"/>
                  <dgm:constr type="ctrX" for="ch" forName="picture2" refType="w" fact="0.4439"/>
                  <dgm:constr type="ctrY" for="ch" forName="picture2" refType="h" fact="0.787"/>
                  <dgm:constr type="w" for="ch" forName="picture2" refType="w" fact="0.0974"/>
                  <dgm:constr type="h" for="ch" forName="picture2" refType="h" fact="0.1218"/>
                  <dgm:constr type="l" for="ch" forName="desTx2" refType="r" refFor="ch" refForName="parTx2"/>
                  <dgm:constr type="r" for="ch" forName="desTx2" refType="w"/>
                  <dgm:constr type="t" for="ch" forName="desTx2" refType="t" refFor="ch" refForName="parTx2"/>
                  <dgm:constr type="h" for="ch" forName="desTx2" refType="h" refFor="ch" refForName="parTx2"/>
                  <dgm:constr type="l" for="ch" forName="parTx3" refType="w" fact="0.5511"/>
                  <dgm:constr type="t" for="ch" forName="parTx3" refType="h" fact="0.673"/>
                  <dgm:constr type="w" for="ch" forName="parTx3" refType="w" fact="0.2101"/>
                  <dgm:constr type="h" for="ch" forName="parTx3" refType="h" fact="0.0704"/>
                  <dgm:constr type="ctrX" for="ch" forName="picture3" refType="w" fact="0.5415"/>
                  <dgm:constr type="ctrY" for="ch" forName="picture3" refType="h" fact="0.6644"/>
                  <dgm:constr type="w" for="ch" forName="picture3" refType="w" fact="0.0974"/>
                  <dgm:constr type="h" for="ch" forName="picture3" refType="h" fact="0.1218"/>
                  <dgm:constr type="l" for="ch" forName="desTx3" refType="r" refFor="ch" refForName="parTx3"/>
                  <dgm:constr type="r" for="ch" forName="desTx3" refType="w"/>
                  <dgm:constr type="t" for="ch" forName="desTx3" refType="t" refFor="ch" refForName="parTx3"/>
                  <dgm:constr type="h" for="ch" forName="desTx3" refType="h" refFor="ch" refForName="parTx3"/>
                  <dgm:constr type="l" for="ch" forName="parTx4" refType="w" fact="0.6132"/>
                  <dgm:constr type="t" for="ch" forName="parTx4" refType="h" fact="0.538"/>
                  <dgm:constr type="w" for="ch" forName="parTx4" refType="w" fact="0.2101"/>
                  <dgm:constr type="h" for="ch" forName="parTx4" refType="h" fact="0.0704"/>
                  <dgm:constr type="ctrX" for="ch" forName="picture4" refType="w" fact="0.6037"/>
                  <dgm:constr type="ctrY" for="ch" forName="picture4" refType="h" fact="0.5294"/>
                  <dgm:constr type="w" for="ch" forName="picture4" refType="w" fact="0.0974"/>
                  <dgm:constr type="h" for="ch" forName="picture4" refType="h" fact="0.1218"/>
                  <dgm:constr type="l" for="ch" forName="desTx4" refType="r" refFor="ch" refForName="parTx4"/>
                  <dgm:constr type="r" for="ch" forName="desTx4" refType="w"/>
                  <dgm:constr type="t" for="ch" forName="desTx4" refType="t" refFor="ch" refForName="parTx4"/>
                  <dgm:constr type="h" for="ch" forName="desTx4" refType="h" refFor="ch" refForName="parTx4"/>
                  <dgm:constr type="l" for="ch" forName="parTx5" refType="w" fact="0.6576"/>
                  <dgm:constr type="t" for="ch" forName="parTx5" refType="h" fact="0.3951"/>
                  <dgm:constr type="w" for="ch" forName="parTx5" refType="w" fact="0.2101"/>
                  <dgm:constr type="h" for="ch" forName="parTx5" refType="h" fact="0.0704"/>
                  <dgm:constr type="ctrX" for="ch" forName="picture5" refType="w" fact="0.648"/>
                  <dgm:constr type="ctrY" for="ch" forName="picture5" refType="h" fact="0.3864"/>
                  <dgm:constr type="w" for="ch" forName="picture5" refType="w" fact="0.0974"/>
                  <dgm:constr type="h" for="ch" forName="picture5" refType="h" fact="0.1218"/>
                  <dgm:constr type="l" for="ch" forName="desTx5" refType="r" refFor="ch" refForName="parTx5"/>
                  <dgm:constr type="r" for="ch" forName="desTx5" refType="w"/>
                  <dgm:constr type="t" for="ch" forName="desTx5" refType="t" refFor="ch" refForName="parTx5"/>
                  <dgm:constr type="h" for="ch" forName="desTx5" refType="h" refFor="ch" refForName="parTx5"/>
                  <dgm:constr type="l" for="ch" forName="parTx6" refType="w" fact="0.6828"/>
                  <dgm:constr type="t" for="ch" forName="parTx6" refType="h" fact="0.2531"/>
                  <dgm:constr type="w" for="ch" forName="parTx6" refType="w" fact="0.2101"/>
                  <dgm:constr type="h" for="ch" forName="parTx6" refType="h" fact="0.0704"/>
                  <dgm:constr type="ctrX" for="ch" forName="picture6" refType="w" fact="0.6733"/>
                  <dgm:constr type="ctrY" for="ch" forName="picture6" refType="h" fact="0.2444"/>
                  <dgm:constr type="w" for="ch" forName="picture6" refType="w" fact="0.0974"/>
                  <dgm:constr type="h" for="ch" forName="picture6" refType="h" fact="0.1218"/>
                  <dgm:constr type="l" for="ch" forName="desTx6" refType="r" refFor="ch" refForName="parTx6"/>
                  <dgm:constr type="r" for="ch" forName="desTx6" refType="w"/>
                  <dgm:constr type="t" for="ch" forName="desTx6" refType="t" refFor="ch" refForName="parTx6"/>
                  <dgm:constr type="h" for="ch" forName="desTx6" refType="h" refFor="ch" refForName="parTx6"/>
                  <dgm:constr type="l" for="ch" forName="parTx7" refType="w" fact="0.6966"/>
                  <dgm:constr type="t" for="ch" forName="parTx7" refType="h" fact="0.1162"/>
                  <dgm:constr type="w" for="ch" forName="parTx7" refType="w" fact="0.2101"/>
                  <dgm:constr type="h" for="ch" forName="parTx7" refType="h" fact="0.0704"/>
                  <dgm:constr type="ctrX" for="ch" forName="picture7" refType="w" fact="0.6871"/>
                  <dgm:constr type="ctrY" for="ch" forName="picture7" refType="h" fact="0.1075"/>
                  <dgm:constr type="w" for="ch" forName="picture7" refType="w" fact="0.0974"/>
                  <dgm:constr type="h" for="ch" forName="picture7" refType="h" fact="0.1218"/>
                  <dgm:constr type="l" for="ch" forName="desTx7" refType="r" refFor="ch" refForName="parTx7"/>
                  <dgm:constr type="r" for="ch" forName="desTx7" refType="w"/>
                  <dgm:constr type="t" for="ch" forName="desTx7" refType="t" refFor="ch" refForName="parTx7"/>
                  <dgm:constr type="h" for="ch" forName="desTx7" refType="h" refFor="ch" refForName="parTx7"/>
                </dgm:constrLst>
              </dgm:if>
              <dgm:else name="Name67">
                <dgm:alg type="composite">
                  <dgm:param type="ar" val="1.096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userD" refType="w" fact="0.0111"/>
                  <dgm:constr type="ctrX" for="ch" forName="dot1" refType="w" fact="0.4459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4244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4026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3806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3584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5803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5618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6656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7266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7643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7816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7558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7725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7892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8058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8225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7892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7892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l" for="ch" forName="parTx1" refType="w" fact="0.2915"/>
                  <dgm:constr type="t" for="ch" forName="parTx1" refType="h" fact="0.8845"/>
                  <dgm:constr type="w" for="ch" forName="parTx1" refType="w" fact="0.2396"/>
                  <dgm:constr type="h" for="ch" forName="parTx1" refType="h" fact="0.0704"/>
                  <dgm:constr type="ctrX" for="ch" forName="picture1" refType="w" fact="0.2806"/>
                  <dgm:constr type="ctrY" for="ch" forName="picture1" refType="h" fact="0.8769"/>
                  <dgm:constr type="w" for="ch" forName="picture1" refType="w" fact="0.1111"/>
                  <dgm:constr type="h" for="ch" forName="picture1" refType="h" fact="0.1218"/>
                  <dgm:constr type="l" for="ch" forName="parTx2" refType="w" fact="0.5172"/>
                  <dgm:constr type="t" for="ch" forName="parTx2" refType="h" fact="0.7946"/>
                  <dgm:constr type="w" for="ch" forName="parTx2" refType="w" fact="0.2396"/>
                  <dgm:constr type="h" for="ch" forName="parTx2" refType="h" fact="0.0704"/>
                  <dgm:constr type="ctrX" for="ch" forName="picture2" refType="w" fact="0.5063"/>
                  <dgm:constr type="ctrY" for="ch" forName="picture2" refType="h" fact="0.787"/>
                  <dgm:constr type="w" for="ch" forName="picture2" refType="w" fact="0.1111"/>
                  <dgm:constr type="h" for="ch" forName="picture2" refType="h" fact="0.1218"/>
                  <dgm:constr type="l" for="ch" forName="parTx3" refType="w" fact="0.6285"/>
                  <dgm:constr type="t" for="ch" forName="parTx3" refType="h" fact="0.672"/>
                  <dgm:constr type="w" for="ch" forName="parTx3" refType="w" fact="0.2396"/>
                  <dgm:constr type="h" for="ch" forName="parTx3" refType="h" fact="0.0704"/>
                  <dgm:constr type="ctrX" for="ch" forName="picture3" refType="w" fact="0.6176"/>
                  <dgm:constr type="ctrY" for="ch" forName="picture3" refType="h" fact="0.6644"/>
                  <dgm:constr type="w" for="ch" forName="picture3" refType="w" fact="0.1111"/>
                  <dgm:constr type="h" for="ch" forName="picture3" refType="h" fact="0.1218"/>
                  <dgm:constr type="l" for="ch" forName="parTx4" refType="w" fact="0.6994"/>
                  <dgm:constr type="t" for="ch" forName="parTx4" refType="h" fact="0.5369"/>
                  <dgm:constr type="w" for="ch" forName="parTx4" refType="w" fact="0.2396"/>
                  <dgm:constr type="h" for="ch" forName="parTx4" refType="h" fact="0.0704"/>
                  <dgm:constr type="ctrX" for="ch" forName="picture4" refType="w" fact="0.6885"/>
                  <dgm:constr type="ctrY" for="ch" forName="picture4" refType="h" fact="0.5294"/>
                  <dgm:constr type="w" for="ch" forName="picture4" refType="w" fact="0.1111"/>
                  <dgm:constr type="h" for="ch" forName="picture4" refType="h" fact="0.1218"/>
                  <dgm:constr type="l" for="ch" forName="parTx5" refType="w" fact="0.75"/>
                  <dgm:constr type="t" for="ch" forName="parTx5" refType="h" fact="0.394"/>
                  <dgm:constr type="w" for="ch" forName="parTx5" refType="w" fact="0.2396"/>
                  <dgm:constr type="h" for="ch" forName="parTx5" refType="h" fact="0.0704"/>
                  <dgm:constr type="ctrX" for="ch" forName="picture5" refType="w" fact="0.7391"/>
                  <dgm:constr type="ctrY" for="ch" forName="picture5" refType="h" fact="0.3864"/>
                  <dgm:constr type="w" for="ch" forName="picture5" refType="w" fact="0.1111"/>
                  <dgm:constr type="h" for="ch" forName="picture5" refType="h" fact="0.1218"/>
                  <dgm:constr type="l" for="ch" forName="parTx6" refType="w" fact="0.7788"/>
                  <dgm:constr type="t" for="ch" forName="parTx6" refType="h" fact="0.252"/>
                  <dgm:constr type="w" for="ch" forName="parTx6" refType="w" fact="0.2396"/>
                  <dgm:constr type="h" for="ch" forName="parTx6" refType="h" fact="0.0704"/>
                  <dgm:constr type="ctrX" for="ch" forName="picture6" refType="w" fact="0.7679"/>
                  <dgm:constr type="ctrY" for="ch" forName="picture6" refType="h" fact="0.2444"/>
                  <dgm:constr type="w" for="ch" forName="picture6" refType="w" fact="0.1111"/>
                  <dgm:constr type="h" for="ch" forName="picture6" refType="h" fact="0.1218"/>
                  <dgm:constr type="l" for="ch" forName="parTx7" refType="w" fact="0.7945"/>
                  <dgm:constr type="t" for="ch" forName="parTx7" refType="h" fact="0.1151"/>
                  <dgm:constr type="w" for="ch" forName="parTx7" refType="w" fact="0.2396"/>
                  <dgm:constr type="h" for="ch" forName="parTx7" refType="h" fact="0.0704"/>
                  <dgm:constr type="ctrX" for="ch" forName="picture7" refType="w" fact="0.7836"/>
                  <dgm:constr type="ctrY" for="ch" forName="picture7" refType="h" fact="0.1075"/>
                  <dgm:constr type="w" for="ch" forName="picture7" refType="w" fact="0.1111"/>
                  <dgm:constr type="h" for="ch" forName="picture7" refType="h" fact="0.1218"/>
                </dgm:constrLst>
              </dgm:else>
            </dgm:choose>
          </dgm:if>
          <dgm:else name="Name68">
            <dgm:choose name="Name69">
              <dgm:if name="Name70" axis="des" func="maxDepth" op="gt" val="1">
                <dgm:alg type="composite">
                  <dgm:param type="ar" val="1.25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primFontSz" for="ch" forName="desTx1" op="equ" val="65"/>
                  <dgm:constr type="primFontSz" for="ch" forName="desTx2" refType="primFontSz" refFor="ch" refForName="desTx1" op="equ"/>
                  <dgm:constr type="primFontSz" for="ch" forName="desTx3" refType="primFontSz" refFor="ch" refForName="desTx1" op="equ"/>
                  <dgm:constr type="primFontSz" for="ch" forName="desTx4" refType="primFontSz" refFor="ch" refForName="desTx1" op="equ"/>
                  <dgm:constr type="primFontSz" for="ch" forName="desTx5" refType="primFontSz" refFor="ch" refForName="desTx1" op="equ"/>
                  <dgm:constr type="primFontSz" for="ch" forName="desTx6" refType="primFontSz" refFor="ch" refForName="desTx1" op="equ"/>
                  <dgm:constr type="primFontSz" for="ch" forName="desTx7" refType="primFontSz" refFor="ch" refForName="desTx1" op="equ"/>
                  <dgm:constr type="userD" refType="w" fact="0.0097"/>
                  <dgm:constr type="ctrX" for="ch" forName="dot1" refType="w" fact="0.6091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6279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647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6663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6858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4912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5074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4164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3629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3299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3147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3373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3227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3081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2935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2788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3081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3081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r" for="ch" forName="parTx1" refType="w" fact="0.7444"/>
                  <dgm:constr type="t" for="ch" forName="parTx1" refType="h" fact="0.8856"/>
                  <dgm:constr type="w" for="ch" forName="parTx1" refType="w" fact="0.2101"/>
                  <dgm:constr type="h" for="ch" forName="parTx1" refType="h" fact="0.0704"/>
                  <dgm:constr type="ctrX" for="ch" forName="picture1" refType="w" fact="0.754"/>
                  <dgm:constr type="ctrY" for="ch" forName="picture1" refType="h" fact="0.8769"/>
                  <dgm:constr type="w" for="ch" forName="picture1" refType="w" fact="0.0974"/>
                  <dgm:constr type="h" for="ch" forName="picture1" refType="h" fact="0.1218"/>
                  <dgm:constr type="r" for="ch" forName="desTx1" refType="l" refFor="ch" refForName="parTx1"/>
                  <dgm:constr type="l" for="ch" forName="desTx1"/>
                  <dgm:constr type="t" for="ch" forName="desTx1" refType="t" refFor="ch" refForName="parTx1"/>
                  <dgm:constr type="h" for="ch" forName="desTx1" refType="h" refFor="ch" refForName="parTx1"/>
                  <dgm:constr type="r" for="ch" forName="parTx2" refType="w" fact="0.5465"/>
                  <dgm:constr type="t" for="ch" forName="parTx2" refType="h" fact="0.7956"/>
                  <dgm:constr type="w" for="ch" forName="parTx2" refType="w" fact="0.2101"/>
                  <dgm:constr type="h" for="ch" forName="parTx2" refType="h" fact="0.0704"/>
                  <dgm:constr type="ctrX" for="ch" forName="picture2" refType="w" fact="0.5561"/>
                  <dgm:constr type="ctrY" for="ch" forName="picture2" refType="h" fact="0.787"/>
                  <dgm:constr type="w" for="ch" forName="picture2" refType="w" fact="0.0974"/>
                  <dgm:constr type="h" for="ch" forName="picture2" refType="h" fact="0.1218"/>
                  <dgm:constr type="r" for="ch" forName="desTx2" refType="l" refFor="ch" refForName="parTx2"/>
                  <dgm:constr type="l" for="ch" forName="desTx2"/>
                  <dgm:constr type="t" for="ch" forName="desTx2" refType="t" refFor="ch" refForName="parTx2"/>
                  <dgm:constr type="h" for="ch" forName="desTx2" refType="h" refFor="ch" refForName="parTx2"/>
                  <dgm:constr type="r" for="ch" forName="parTx3" refType="w" fact="0.4489"/>
                  <dgm:constr type="t" for="ch" forName="parTx3" refType="h" fact="0.673"/>
                  <dgm:constr type="w" for="ch" forName="parTx3" refType="w" fact="0.2101"/>
                  <dgm:constr type="h" for="ch" forName="parTx3" refType="h" fact="0.0704"/>
                  <dgm:constr type="ctrX" for="ch" forName="picture3" refType="w" fact="0.4585"/>
                  <dgm:constr type="ctrY" for="ch" forName="picture3" refType="h" fact="0.6644"/>
                  <dgm:constr type="w" for="ch" forName="picture3" refType="w" fact="0.0974"/>
                  <dgm:constr type="h" for="ch" forName="picture3" refType="h" fact="0.1218"/>
                  <dgm:constr type="r" for="ch" forName="desTx3" refType="l" refFor="ch" refForName="parTx3"/>
                  <dgm:constr type="l" for="ch" forName="desTx3"/>
                  <dgm:constr type="t" for="ch" forName="desTx3" refType="t" refFor="ch" refForName="parTx3"/>
                  <dgm:constr type="h" for="ch" forName="desTx3" refType="h" refFor="ch" refForName="parTx3"/>
                  <dgm:constr type="r" for="ch" forName="parTx4" refType="w" fact="0.3868"/>
                  <dgm:constr type="t" for="ch" forName="parTx4" refType="h" fact="0.538"/>
                  <dgm:constr type="w" for="ch" forName="parTx4" refType="w" fact="0.2101"/>
                  <dgm:constr type="h" for="ch" forName="parTx4" refType="h" fact="0.0704"/>
                  <dgm:constr type="ctrX" for="ch" forName="picture4" refType="w" fact="0.3963"/>
                  <dgm:constr type="ctrY" for="ch" forName="picture4" refType="h" fact="0.5294"/>
                  <dgm:constr type="w" for="ch" forName="picture4" refType="w" fact="0.0974"/>
                  <dgm:constr type="h" for="ch" forName="picture4" refType="h" fact="0.1218"/>
                  <dgm:constr type="r" for="ch" forName="desTx4" refType="l" refFor="ch" refForName="parTx4"/>
                  <dgm:constr type="l" for="ch" forName="desTx4"/>
                  <dgm:constr type="t" for="ch" forName="desTx4" refType="t" refFor="ch" refForName="parTx4"/>
                  <dgm:constr type="h" for="ch" forName="desTx4" refType="h" refFor="ch" refForName="parTx4"/>
                  <dgm:constr type="r" for="ch" forName="parTx5" refType="w" fact="0.3424"/>
                  <dgm:constr type="t" for="ch" forName="parTx5" refType="h" fact="0.3951"/>
                  <dgm:constr type="w" for="ch" forName="parTx5" refType="w" fact="0.2101"/>
                  <dgm:constr type="h" for="ch" forName="parTx5" refType="h" fact="0.0704"/>
                  <dgm:constr type="ctrX" for="ch" forName="picture5" refType="w" fact="0.352"/>
                  <dgm:constr type="ctrY" for="ch" forName="picture5" refType="h" fact="0.3864"/>
                  <dgm:constr type="w" for="ch" forName="picture5" refType="w" fact="0.0974"/>
                  <dgm:constr type="h" for="ch" forName="picture5" refType="h" fact="0.1218"/>
                  <dgm:constr type="r" for="ch" forName="desTx5" refType="l" refFor="ch" refForName="parTx5"/>
                  <dgm:constr type="l" for="ch" forName="desTx5"/>
                  <dgm:constr type="t" for="ch" forName="desTx5" refType="t" refFor="ch" refForName="parTx5"/>
                  <dgm:constr type="h" for="ch" forName="desTx5" refType="h" refFor="ch" refForName="parTx5"/>
                  <dgm:constr type="r" for="ch" forName="parTx6" refType="w" fact="0.3172"/>
                  <dgm:constr type="t" for="ch" forName="parTx6" refType="h" fact="0.2531"/>
                  <dgm:constr type="w" for="ch" forName="parTx6" refType="w" fact="0.2101"/>
                  <dgm:constr type="h" for="ch" forName="parTx6" refType="h" fact="0.0704"/>
                  <dgm:constr type="ctrX" for="ch" forName="picture6" refType="w" fact="0.3267"/>
                  <dgm:constr type="ctrY" for="ch" forName="picture6" refType="h" fact="0.2444"/>
                  <dgm:constr type="w" for="ch" forName="picture6" refType="w" fact="0.0974"/>
                  <dgm:constr type="h" for="ch" forName="picture6" refType="h" fact="0.1218"/>
                  <dgm:constr type="r" for="ch" forName="desTx6" refType="l" refFor="ch" refForName="parTx6"/>
                  <dgm:constr type="l" for="ch" forName="desTx6"/>
                  <dgm:constr type="t" for="ch" forName="desTx6" refType="t" refFor="ch" refForName="parTx6"/>
                  <dgm:constr type="h" for="ch" forName="desTx6" refType="h" refFor="ch" refForName="parTx6"/>
                  <dgm:constr type="r" for="ch" forName="parTx7" refType="w" fact="0.3034"/>
                  <dgm:constr type="t" for="ch" forName="parTx7" refType="h" fact="0.1162"/>
                  <dgm:constr type="w" for="ch" forName="parTx7" refType="w" fact="0.2101"/>
                  <dgm:constr type="h" for="ch" forName="parTx7" refType="h" fact="0.0704"/>
                  <dgm:constr type="ctrX" for="ch" forName="picture7" refType="w" fact="0.3129"/>
                  <dgm:constr type="ctrY" for="ch" forName="picture7" refType="h" fact="0.1075"/>
                  <dgm:constr type="w" for="ch" forName="picture7" refType="w" fact="0.0974"/>
                  <dgm:constr type="h" for="ch" forName="picture7" refType="h" fact="0.1218"/>
                  <dgm:constr type="r" for="ch" forName="desTx7" refType="l" refFor="ch" refForName="parTx7"/>
                  <dgm:constr type="l" for="ch" forName="desTx7"/>
                  <dgm:constr type="t" for="ch" forName="desTx7" refType="t" refFor="ch" refForName="parTx7"/>
                  <dgm:constr type="h" for="ch" forName="desTx7" refType="h" refFor="ch" refForName="parTx7"/>
                </dgm:constrLst>
              </dgm:if>
              <dgm:else name="Name71">
                <dgm:alg type="composite">
                  <dgm:param type="ar" val="1.096"/>
                </dgm:alg>
                <dgm:constrLst>
                  <dgm:constr type="primFontSz" for="ch" forName="parTx1" op="equ" val="65"/>
                  <dgm:constr type="primFontSz" for="ch" forName="parTx2" refType="primFontSz" refFor="ch" refForName="parTx1" op="equ"/>
                  <dgm:constr type="primFontSz" for="ch" forName="parTx3" refType="primFontSz" refFor="ch" refForName="parTx1" op="equ"/>
                  <dgm:constr type="primFontSz" for="ch" forName="parTx4" refType="primFontSz" refFor="ch" refForName="parTx1" op="equ"/>
                  <dgm:constr type="primFontSz" for="ch" forName="parTx5" refType="primFontSz" refFor="ch" refForName="parTx1" op="equ"/>
                  <dgm:constr type="primFontSz" for="ch" forName="parTx6" refType="primFontSz" refFor="ch" refForName="parTx1" op="equ"/>
                  <dgm:constr type="primFontSz" for="ch" forName="parTx7" refType="primFontSz" refFor="ch" refForName="parTx1" op="equ"/>
                  <dgm:constr type="userD" refType="w" fact="0.0111"/>
                  <dgm:constr type="ctrX" for="ch" forName="dot1" refType="w" fact="0.5541"/>
                  <dgm:constr type="ctrY" for="ch" forName="dot1" refType="h" fact="0.8342"/>
                  <dgm:constr type="w" for="ch" forName="dot1" refType="userD"/>
                  <dgm:constr type="h" for="ch" forName="dot1" refType="userD"/>
                  <dgm:constr type="ctrX" for="ch" forName="dot2" refType="w" fact="0.5756"/>
                  <dgm:constr type="ctrY" for="ch" forName="dot2" refType="h" fact="0.8448"/>
                  <dgm:constr type="w" for="ch" forName="dot2" refType="userD"/>
                  <dgm:constr type="h" for="ch" forName="dot2" refType="userD"/>
                  <dgm:constr type="ctrX" for="ch" forName="dot3" refType="w" fact="0.5974"/>
                  <dgm:constr type="ctrY" for="ch" forName="dot3" refType="h" fact="0.8539"/>
                  <dgm:constr type="w" for="ch" forName="dot3" refType="userD"/>
                  <dgm:constr type="h" for="ch" forName="dot3" refType="userD"/>
                  <dgm:constr type="ctrX" for="ch" forName="dot4" refType="w" fact="0.6194"/>
                  <dgm:constr type="ctrY" for="ch" forName="dot4" refType="h" fact="0.8615"/>
                  <dgm:constr type="w" for="ch" forName="dot4" refType="userD"/>
                  <dgm:constr type="h" for="ch" forName="dot4" refType="userD"/>
                  <dgm:constr type="ctrX" for="ch" forName="dot5" refType="w" fact="0.6416"/>
                  <dgm:constr type="ctrY" for="ch" forName="dot5" refType="h" fact="0.8676"/>
                  <dgm:constr type="w" for="ch" forName="dot5" refType="userD"/>
                  <dgm:constr type="h" for="ch" forName="dot5" refType="userD"/>
                  <dgm:constr type="ctrX" for="ch" forName="dot6" refType="w" fact="0.4197"/>
                  <dgm:constr type="ctrY" for="ch" forName="dot6" refType="h" fact="0.7255"/>
                  <dgm:constr type="w" for="ch" forName="dot6" refType="userD"/>
                  <dgm:constr type="h" for="ch" forName="dot6" refType="userD"/>
                  <dgm:constr type="ctrX" for="ch" forName="dot7" refType="w" fact="0.4382"/>
                  <dgm:constr type="ctrY" for="ch" forName="dot7" refType="h" fact="0.7454"/>
                  <dgm:constr type="w" for="ch" forName="dot7" refType="userD"/>
                  <dgm:constr type="h" for="ch" forName="dot7" refType="userD"/>
                  <dgm:constr type="ctrX" for="ch" forName="dot8" refType="w" fact="0.3344"/>
                  <dgm:constr type="ctrY" for="ch" forName="dot8" refType="h" fact="0.6026"/>
                  <dgm:constr type="w" for="ch" forName="dot8" refType="userD"/>
                  <dgm:constr type="h" for="ch" forName="dot8" refType="userD"/>
                  <dgm:constr type="ctrX" for="ch" forName="dot9" refType="w" fact="0.2734"/>
                  <dgm:constr type="ctrY" for="ch" forName="dot9" refType="h" fact="0.4632"/>
                  <dgm:constr type="w" for="ch" forName="dot9" refType="userD"/>
                  <dgm:constr type="h" for="ch" forName="dot9" refType="userD"/>
                  <dgm:constr type="ctrX" for="ch" forName="dot10" refType="w" fact="0.2357"/>
                  <dgm:constr type="ctrY" for="ch" forName="dot10" refType="h" fact="0.3187"/>
                  <dgm:constr type="w" for="ch" forName="dot10" refType="userD"/>
                  <dgm:constr type="h" for="ch" forName="dot10" refType="userD"/>
                  <dgm:constr type="ctrX" for="ch" forName="dot11" refType="w" fact="0.2184"/>
                  <dgm:constr type="ctrY" for="ch" forName="dot11" refType="h" fact="0.1763"/>
                  <dgm:constr type="w" for="ch" forName="dot11" refType="userD"/>
                  <dgm:constr type="h" for="ch" forName="dot11" refType="userD"/>
                  <dgm:constr type="ctrX" for="ch" forName="dotArrow1" refType="w" fact="0.2442"/>
                  <dgm:constr type="ctrY" for="ch" forName="dotArrow1" refType="h" fact="-0.0099"/>
                  <dgm:constr type="w" for="ch" forName="dotArrow1" refType="userD"/>
                  <dgm:constr type="h" for="ch" forName="dotArrow1" refType="userD"/>
                  <dgm:constr type="ctrX" for="ch" forName="dotArrow2" refType="w" fact="0.2275"/>
                  <dgm:constr type="ctrY" for="ch" forName="dotArrow2" refType="h" fact="-0.0239"/>
                  <dgm:constr type="w" for="ch" forName="dotArrow2" refType="userD"/>
                  <dgm:constr type="h" for="ch" forName="dotArrow2" refType="userD"/>
                  <dgm:constr type="ctrX" for="ch" forName="dotArrow3" refType="w" fact="0.2108"/>
                  <dgm:constr type="ctrY" for="ch" forName="dotArrow3" refType="h" fact="-0.0378"/>
                  <dgm:constr type="w" for="ch" forName="dotArrow3" refType="userD"/>
                  <dgm:constr type="h" for="ch" forName="dotArrow3" refType="userD"/>
                  <dgm:constr type="ctrX" for="ch" forName="dotArrow4" refType="w" fact="0.1942"/>
                  <dgm:constr type="ctrY" for="ch" forName="dotArrow4" refType="h" fact="-0.0239"/>
                  <dgm:constr type="w" for="ch" forName="dotArrow4" refType="userD"/>
                  <dgm:constr type="h" for="ch" forName="dotArrow4" refType="userD"/>
                  <dgm:constr type="ctrX" for="ch" forName="dotArrow5" refType="w" fact="0.1775"/>
                  <dgm:constr type="ctrY" for="ch" forName="dotArrow5" refType="h" fact="-0.0099"/>
                  <dgm:constr type="w" for="ch" forName="dotArrow5" refType="userD"/>
                  <dgm:constr type="h" for="ch" forName="dotArrow5" refType="userD"/>
                  <dgm:constr type="ctrX" for="ch" forName="dotArrow6" refType="w" fact="0.2108"/>
                  <dgm:constr type="ctrY" for="ch" forName="dotArrow6" refType="h" fact="-0.0084"/>
                  <dgm:constr type="w" for="ch" forName="dotArrow6" refType="userD"/>
                  <dgm:constr type="h" for="ch" forName="dotArrow6" refType="userD"/>
                  <dgm:constr type="ctrX" for="ch" forName="dotArrow7" refType="w" fact="0.2108"/>
                  <dgm:constr type="ctrY" for="ch" forName="dotArrow7" refType="h" fact="0.0211"/>
                  <dgm:constr type="w" for="ch" forName="dotArrow7" refType="userD"/>
                  <dgm:constr type="h" for="ch" forName="dotArrow7" refType="userD"/>
                  <dgm:constr type="r" for="ch" forName="parTx1" refType="w" fact="0.7085"/>
                  <dgm:constr type="t" for="ch" forName="parTx1" refType="h" fact="0.8845"/>
                  <dgm:constr type="w" for="ch" forName="parTx1" refType="w" fact="0.2396"/>
                  <dgm:constr type="h" for="ch" forName="parTx1" refType="h" fact="0.0704"/>
                  <dgm:constr type="ctrX" for="ch" forName="picture1" refType="w" fact="0.7194"/>
                  <dgm:constr type="ctrY" for="ch" forName="picture1" refType="h" fact="0.8769"/>
                  <dgm:constr type="w" for="ch" forName="picture1" refType="w" fact="0.1111"/>
                  <dgm:constr type="h" for="ch" forName="picture1" refType="h" fact="0.1218"/>
                  <dgm:constr type="r" for="ch" forName="parTx2" refType="w" fact="0.4828"/>
                  <dgm:constr type="t" for="ch" forName="parTx2" refType="h" fact="0.7946"/>
                  <dgm:constr type="w" for="ch" forName="parTx2" refType="w" fact="0.2396"/>
                  <dgm:constr type="h" for="ch" forName="parTx2" refType="h" fact="0.0704"/>
                  <dgm:constr type="ctrX" for="ch" forName="picture2" refType="w" fact="0.4937"/>
                  <dgm:constr type="ctrY" for="ch" forName="picture2" refType="h" fact="0.787"/>
                  <dgm:constr type="w" for="ch" forName="picture2" refType="w" fact="0.1111"/>
                  <dgm:constr type="h" for="ch" forName="picture2" refType="h" fact="0.1218"/>
                  <dgm:constr type="r" for="ch" forName="parTx3" refType="w" fact="0.3715"/>
                  <dgm:constr type="t" for="ch" forName="parTx3" refType="h" fact="0.672"/>
                  <dgm:constr type="w" for="ch" forName="parTx3" refType="w" fact="0.2396"/>
                  <dgm:constr type="h" for="ch" forName="parTx3" refType="h" fact="0.0704"/>
                  <dgm:constr type="ctrX" for="ch" forName="picture3" refType="w" fact="0.3824"/>
                  <dgm:constr type="ctrY" for="ch" forName="picture3" refType="h" fact="0.6644"/>
                  <dgm:constr type="w" for="ch" forName="picture3" refType="w" fact="0.1111"/>
                  <dgm:constr type="h" for="ch" forName="picture3" refType="h" fact="0.1218"/>
                  <dgm:constr type="r" for="ch" forName="parTx4" refType="w" fact="0.3006"/>
                  <dgm:constr type="t" for="ch" forName="parTx4" refType="h" fact="0.5369"/>
                  <dgm:constr type="w" for="ch" forName="parTx4" refType="w" fact="0.2396"/>
                  <dgm:constr type="h" for="ch" forName="parTx4" refType="h" fact="0.0704"/>
                  <dgm:constr type="ctrX" for="ch" forName="picture4" refType="w" fact="0.3115"/>
                  <dgm:constr type="ctrY" for="ch" forName="picture4" refType="h" fact="0.5294"/>
                  <dgm:constr type="w" for="ch" forName="picture4" refType="w" fact="0.1111"/>
                  <dgm:constr type="h" for="ch" forName="picture4" refType="h" fact="0.1218"/>
                  <dgm:constr type="r" for="ch" forName="parTx5" refType="w" fact="0.25"/>
                  <dgm:constr type="t" for="ch" forName="parTx5" refType="h" fact="0.394"/>
                  <dgm:constr type="w" for="ch" forName="parTx5" refType="w" fact="0.2396"/>
                  <dgm:constr type="h" for="ch" forName="parTx5" refType="h" fact="0.0704"/>
                  <dgm:constr type="ctrX" for="ch" forName="picture5" refType="w" fact="0.2609"/>
                  <dgm:constr type="ctrY" for="ch" forName="picture5" refType="h" fact="0.3864"/>
                  <dgm:constr type="w" for="ch" forName="picture5" refType="w" fact="0.1111"/>
                  <dgm:constr type="h" for="ch" forName="picture5" refType="h" fact="0.1218"/>
                  <dgm:constr type="r" for="ch" forName="parTx6" refType="w" fact="0.2212"/>
                  <dgm:constr type="t" for="ch" forName="parTx6" refType="h" fact="0.252"/>
                  <dgm:constr type="w" for="ch" forName="parTx6" refType="w" fact="0.2396"/>
                  <dgm:constr type="h" for="ch" forName="parTx6" refType="h" fact="0.0704"/>
                  <dgm:constr type="ctrX" for="ch" forName="picture6" refType="w" fact="0.2321"/>
                  <dgm:constr type="ctrY" for="ch" forName="picture6" refType="h" fact="0.2444"/>
                  <dgm:constr type="w" for="ch" forName="picture6" refType="w" fact="0.1111"/>
                  <dgm:constr type="h" for="ch" forName="picture6" refType="h" fact="0.1218"/>
                  <dgm:constr type="r" for="ch" forName="parTx7" refType="w" fact="0.2055"/>
                  <dgm:constr type="t" for="ch" forName="parTx7" refType="h" fact="0.1151"/>
                  <dgm:constr type="w" for="ch" forName="parTx7" refType="w" fact="0.2396"/>
                  <dgm:constr type="h" for="ch" forName="parTx7" refType="h" fact="0.0704"/>
                  <dgm:constr type="ctrX" for="ch" forName="picture7" refType="w" fact="0.2164"/>
                  <dgm:constr type="ctrY" for="ch" forName="picture7" refType="h" fact="0.1075"/>
                  <dgm:constr type="w" for="ch" forName="picture7" refType="w" fact="0.1111"/>
                  <dgm:constr type="h" for="ch" forName="picture7" refType="h" fact="0.1218"/>
                </dgm:constrLst>
              </dgm:else>
            </dgm:choose>
          </dgm:else>
        </dgm:choose>
      </dgm:else>
    </dgm:choose>
    <dgm:forEach name="wrapper" axis="self" ptType="parTrans">
      <dgm:forEach name="wrapper2" axis="self" ptType="sibTrans" st="2">
        <dgm:forEach name="imageRepeat" axis="self">
          <dgm:layoutNode name="imageRepeatNode" styleLbl="fgImgPlace1">
            <dgm:alg type="sp"/>
            <dgm:shape xmlns:r="http://schemas.openxmlformats.org/officeDocument/2006/relationships" type="ellipse" r:blip="" blipPhldr="1">
              <dgm:adjLst/>
            </dgm:shape>
            <dgm:presOf axis="self"/>
          </dgm:layoutNode>
        </dgm:forEach>
      </dgm:forEach>
    </dgm:forEach>
    <dgm:choose name="Name72">
      <dgm:if name="Name73" axis="ch" ptType="node" func="cnt" op="gte" val="2">
        <dgm:layoutNode name="dot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2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3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74"/>
    </dgm:choose>
    <dgm:choose name="Name75">
      <dgm:if name="Name76" axis="ch" ptType="node" func="cnt" op="gte" val="3">
        <dgm:layoutNode name="dot4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5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77"/>
    </dgm:choose>
    <dgm:choose name="Name78">
      <dgm:if name="Name79" axis="ch" ptType="node" func="cnt" op="gte" val="4">
        <dgm:layoutNode name="dot6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0"/>
    </dgm:choose>
    <dgm:choose name="Name81">
      <dgm:if name="Name82" axis="ch" ptType="node" func="cnt" op="gte" val="5">
        <dgm:layoutNode name="dot7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8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3"/>
    </dgm:choose>
    <dgm:choose name="Name84">
      <dgm:if name="Name85" axis="ch" ptType="node" func="cnt" op="gte" val="6">
        <dgm:layoutNode name="dot9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10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6"/>
    </dgm:choose>
    <dgm:choose name="Name87">
      <dgm:if name="Name88" axis="ch" ptType="node" func="cnt" op="gte" val="7">
        <dgm:layoutNode name="dot1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89"/>
    </dgm:choose>
    <dgm:choose name="Name90">
      <dgm:if name="Name91" axis="ch" ptType="node" func="cnt" op="gte" val="2">
        <dgm:layoutNode name="dotArrow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2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3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4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5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6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dotArrow7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</dgm:if>
      <dgm:else name="Name92"/>
    </dgm:choose>
    <dgm:forEach name="Name93" axis="ch" ptType="node" cnt="1">
      <dgm:layoutNode name="parTx1">
        <dgm:choose name="Name94">
          <dgm:if name="Name95" func="var" arg="dir" op="equ" val="norm">
            <dgm:alg type="tx">
              <dgm:param type="parTxLTRAlign" val="l"/>
              <dgm:param type="parTxRTLAlign" val="r"/>
            </dgm:alg>
          </dgm:if>
          <dgm:else name="Name96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97">
          <dgm:if name="Name98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99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00">
        <dgm:if name="Name101" axis="ch" ptType="node" func="cnt" op="gte" val="1">
          <dgm:layoutNode name="desTx1" styleLbl="revTx">
            <dgm:varLst>
              <dgm:bulletEnabled val="1"/>
            </dgm:varLst>
            <dgm:choose name="Name102">
              <dgm:if name="Name103" func="var" arg="dir" op="equ" val="norm">
                <dgm:choose name="Name104">
                  <dgm:if name="Name105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06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07">
                <dgm:choose name="Name108">
                  <dgm:if name="Name109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10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11"/>
      </dgm:choose>
    </dgm:forEach>
    <dgm:forEach name="Name112" axis="ch" ptType="sibTrans" hideLastTrans="0" cnt="1">
      <dgm:layoutNode name="picture1">
        <dgm:alg type="sp"/>
        <dgm:shape xmlns:r="http://schemas.openxmlformats.org/officeDocument/2006/relationships" r:blip="">
          <dgm:adjLst/>
        </dgm:shape>
        <dgm:presOf/>
        <dgm:constrLst/>
        <dgm:forEach name="Name113" ref="imageRepeat"/>
      </dgm:layoutNode>
    </dgm:forEach>
    <dgm:forEach name="Name114" axis="ch" ptType="node" st="2" cnt="1">
      <dgm:layoutNode name="parTx2">
        <dgm:choose name="Name115">
          <dgm:if name="Name116" func="var" arg="dir" op="equ" val="norm">
            <dgm:alg type="tx">
              <dgm:param type="parTxLTRAlign" val="l"/>
              <dgm:param type="parTxRTLAlign" val="r"/>
            </dgm:alg>
          </dgm:if>
          <dgm:else name="Name117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18">
          <dgm:if name="Name119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20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21">
        <dgm:if name="Name122" axis="ch" ptType="node" func="cnt" op="gte" val="1">
          <dgm:layoutNode name="desTx2" styleLbl="revTx">
            <dgm:varLst>
              <dgm:bulletEnabled val="1"/>
            </dgm:varLst>
            <dgm:choose name="Name123">
              <dgm:if name="Name124" func="var" arg="dir" op="equ" val="norm">
                <dgm:choose name="Name125">
                  <dgm:if name="Name126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27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28">
                <dgm:choose name="Name129">
                  <dgm:if name="Name130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31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32"/>
      </dgm:choose>
    </dgm:forEach>
    <dgm:forEach name="Name133" axis="ch" ptType="sibTrans" hideLastTrans="0" st="2" cnt="1">
      <dgm:layoutNode name="picture2">
        <dgm:alg type="sp"/>
        <dgm:shape xmlns:r="http://schemas.openxmlformats.org/officeDocument/2006/relationships" r:blip="">
          <dgm:adjLst/>
        </dgm:shape>
        <dgm:presOf/>
        <dgm:constrLst/>
        <dgm:forEach name="Name134" ref="imageRepeat"/>
      </dgm:layoutNode>
    </dgm:forEach>
    <dgm:forEach name="Name135" axis="ch" ptType="node" st="3" cnt="1">
      <dgm:layoutNode name="parTx3">
        <dgm:choose name="Name136">
          <dgm:if name="Name137" func="var" arg="dir" op="equ" val="norm">
            <dgm:alg type="tx">
              <dgm:param type="parTxLTRAlign" val="l"/>
              <dgm:param type="parTxRTLAlign" val="r"/>
            </dgm:alg>
          </dgm:if>
          <dgm:else name="Name138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39">
          <dgm:if name="Name140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41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42">
        <dgm:if name="Name143" axis="ch" ptType="node" func="cnt" op="gte" val="1">
          <dgm:layoutNode name="desTx3" styleLbl="revTx">
            <dgm:varLst>
              <dgm:bulletEnabled val="1"/>
            </dgm:varLst>
            <dgm:choose name="Name144">
              <dgm:if name="Name145" func="var" arg="dir" op="equ" val="norm">
                <dgm:choose name="Name146">
                  <dgm:if name="Name147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48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49">
                <dgm:choose name="Name150">
                  <dgm:if name="Name151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5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53"/>
      </dgm:choose>
    </dgm:forEach>
    <dgm:forEach name="Name154" axis="ch" ptType="sibTrans" hideLastTrans="0" st="3" cnt="1">
      <dgm:layoutNode name="picture3">
        <dgm:alg type="sp"/>
        <dgm:shape xmlns:r="http://schemas.openxmlformats.org/officeDocument/2006/relationships" r:blip="">
          <dgm:adjLst/>
        </dgm:shape>
        <dgm:presOf/>
        <dgm:constrLst/>
        <dgm:forEach name="Name155" ref="imageRepeat"/>
      </dgm:layoutNode>
    </dgm:forEach>
    <dgm:forEach name="Name156" axis="ch" ptType="node" st="4" cnt="1">
      <dgm:layoutNode name="parTx4">
        <dgm:choose name="Name157">
          <dgm:if name="Name158" func="var" arg="dir" op="equ" val="norm">
            <dgm:alg type="tx">
              <dgm:param type="parTxLTRAlign" val="l"/>
              <dgm:param type="parTxRTLAlign" val="r"/>
            </dgm:alg>
          </dgm:if>
          <dgm:else name="Name159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60">
          <dgm:if name="Name161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62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63">
        <dgm:if name="Name164" axis="ch" ptType="node" func="cnt" op="gte" val="1">
          <dgm:layoutNode name="desTx4" styleLbl="revTx">
            <dgm:varLst>
              <dgm:bulletEnabled val="1"/>
            </dgm:varLst>
            <dgm:choose name="Name165">
              <dgm:if name="Name166" func="var" arg="dir" op="equ" val="norm">
                <dgm:choose name="Name167">
                  <dgm:if name="Name168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69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70">
                <dgm:choose name="Name171">
                  <dgm:if name="Name172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73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74"/>
      </dgm:choose>
    </dgm:forEach>
    <dgm:forEach name="Name175" axis="ch" ptType="sibTrans" hideLastTrans="0" st="4" cnt="1">
      <dgm:layoutNode name="picture4">
        <dgm:alg type="sp"/>
        <dgm:shape xmlns:r="http://schemas.openxmlformats.org/officeDocument/2006/relationships" r:blip="">
          <dgm:adjLst/>
        </dgm:shape>
        <dgm:presOf/>
        <dgm:constrLst/>
        <dgm:forEach name="Name176" ref="imageRepeat"/>
      </dgm:layoutNode>
    </dgm:forEach>
    <dgm:forEach name="Name177" axis="ch" ptType="node" st="5" cnt="1">
      <dgm:layoutNode name="parTx5">
        <dgm:choose name="Name178">
          <dgm:if name="Name179" func="var" arg="dir" op="equ" val="norm">
            <dgm:alg type="tx">
              <dgm:param type="parTxLTRAlign" val="l"/>
              <dgm:param type="parTxRTLAlign" val="r"/>
            </dgm:alg>
          </dgm:if>
          <dgm:else name="Name180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181">
          <dgm:if name="Name182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183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184">
        <dgm:if name="Name185" axis="ch" ptType="node" func="cnt" op="gte" val="1">
          <dgm:layoutNode name="desTx5" styleLbl="revTx">
            <dgm:varLst>
              <dgm:bulletEnabled val="1"/>
            </dgm:varLst>
            <dgm:choose name="Name186">
              <dgm:if name="Name187" func="var" arg="dir" op="equ" val="norm">
                <dgm:choose name="Name188">
                  <dgm:if name="Name189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190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191">
                <dgm:choose name="Name192">
                  <dgm:if name="Name193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194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195"/>
      </dgm:choose>
    </dgm:forEach>
    <dgm:forEach name="Name196" axis="ch" ptType="sibTrans" hideLastTrans="0" st="5" cnt="1">
      <dgm:layoutNode name="picture5">
        <dgm:alg type="sp"/>
        <dgm:shape xmlns:r="http://schemas.openxmlformats.org/officeDocument/2006/relationships" r:blip="">
          <dgm:adjLst/>
        </dgm:shape>
        <dgm:presOf/>
        <dgm:constrLst/>
        <dgm:forEach name="Name197" ref="imageRepeat"/>
      </dgm:layoutNode>
    </dgm:forEach>
    <dgm:forEach name="Name198" axis="ch" ptType="node" st="6" cnt="1">
      <dgm:layoutNode name="parTx6">
        <dgm:choose name="Name199">
          <dgm:if name="Name200" func="var" arg="dir" op="equ" val="norm">
            <dgm:alg type="tx">
              <dgm:param type="parTxLTRAlign" val="l"/>
              <dgm:param type="parTxRTLAlign" val="r"/>
            </dgm:alg>
          </dgm:if>
          <dgm:else name="Name201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202">
          <dgm:if name="Name203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204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205">
        <dgm:if name="Name206" axis="ch" ptType="node" func="cnt" op="gte" val="1">
          <dgm:layoutNode name="desTx6" styleLbl="revTx">
            <dgm:varLst>
              <dgm:bulletEnabled val="1"/>
            </dgm:varLst>
            <dgm:choose name="Name207">
              <dgm:if name="Name208" func="var" arg="dir" op="equ" val="norm">
                <dgm:choose name="Name209">
                  <dgm:if name="Name210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211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212">
                <dgm:choose name="Name213">
                  <dgm:if name="Name214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215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216"/>
      </dgm:choose>
    </dgm:forEach>
    <dgm:forEach name="Name217" axis="ch" ptType="sibTrans" hideLastTrans="0" st="6" cnt="1">
      <dgm:layoutNode name="picture6">
        <dgm:alg type="sp"/>
        <dgm:shape xmlns:r="http://schemas.openxmlformats.org/officeDocument/2006/relationships" r:blip="">
          <dgm:adjLst/>
        </dgm:shape>
        <dgm:presOf/>
        <dgm:constrLst/>
        <dgm:forEach name="Name218" ref="imageRepeat"/>
      </dgm:layoutNode>
    </dgm:forEach>
    <dgm:forEach name="Name219" axis="ch" ptType="node" st="7" cnt="1">
      <dgm:layoutNode name="parTx7">
        <dgm:choose name="Name220">
          <dgm:if name="Name221" func="var" arg="dir" op="equ" val="norm">
            <dgm:alg type="tx">
              <dgm:param type="parTxLTRAlign" val="l"/>
              <dgm:param type="parTxRTLAlign" val="r"/>
            </dgm:alg>
          </dgm:if>
          <dgm:else name="Name222">
            <dgm:alg type="tx">
              <dgm:param type="parTxLTRAlign" val="r"/>
              <dgm:param type="parTxRTLAlign" val="l"/>
            </dgm:alg>
          </dgm:else>
        </dgm:choose>
        <dgm:shape xmlns:r="http://schemas.openxmlformats.org/officeDocument/2006/relationships" type="roundRect" r:blip="">
          <dgm:adjLst/>
        </dgm:shape>
        <dgm:presOf axis="self" ptType="node"/>
        <dgm:choose name="Name223">
          <dgm:if name="Name224" func="var" arg="dir" op="equ" val="norm">
            <dgm:constrLst>
              <dgm:constr type="lMarg" refType="w" fact="0.6"/>
              <dgm:constr type="rMarg" refType="primFontSz" fact="0.3"/>
              <dgm:constr type="tMarg" refType="primFontSz" fact="0.3"/>
              <dgm:constr type="bMarg" refType="primFontSz" fact="0.3"/>
            </dgm:constrLst>
          </dgm:if>
          <dgm:else name="Name225">
            <dgm:constrLst>
              <dgm:constr type="rMarg" refType="w" fact="0.6"/>
              <dgm:constr type="lMarg" refType="primFontSz" fact="0.3"/>
              <dgm:constr type="tMarg" refType="primFontSz" fact="0.3"/>
              <dgm:constr type="bMarg" refType="primFontSz" fact="0.3"/>
            </dgm:constrLst>
          </dgm:else>
        </dgm:choose>
        <dgm:ruleLst>
          <dgm:rule type="primFontSz" val="5" fact="NaN" max="NaN"/>
        </dgm:ruleLst>
      </dgm:layoutNode>
      <dgm:choose name="Name226">
        <dgm:if name="Name227" axis="ch" ptType="node" func="cnt" op="gte" val="1">
          <dgm:layoutNode name="desTx7" styleLbl="revTx">
            <dgm:varLst>
              <dgm:bulletEnabled val="1"/>
            </dgm:varLst>
            <dgm:choose name="Name228">
              <dgm:if name="Name229" func="var" arg="dir" op="equ" val="norm">
                <dgm:choose name="Name230">
                  <dgm:if name="Name231" axis="ch" ptType="node" func="cnt" op="gte" val="2">
                    <dgm:alg type="tx">
                      <dgm:param type="parTxLTRAlign" val="l"/>
                      <dgm:param type="parTxRTLAlign" val="l"/>
                      <dgm:param type="stBulletLvl" val="1"/>
                    </dgm:alg>
                  </dgm:if>
                  <dgm:else name="Name232">
                    <dgm:alg type="tx">
                      <dgm:param type="parTxLTRAlign" val="l"/>
                      <dgm:param type="parTxRTLAlign" val="l"/>
                    </dgm:alg>
                  </dgm:else>
                </dgm:choose>
              </dgm:if>
              <dgm:else name="Name233">
                <dgm:choose name="Name234">
                  <dgm:if name="Name235" axis="ch" ptType="node" func="cnt" op="gte" val="2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  <dgm:param type="stBulletLvl" val="1"/>
                    </dgm:alg>
                  </dgm:if>
                  <dgm:else name="Name236">
                    <dgm:alg type="tx">
                      <dgm:param type="parTxLTRAlign" val="r"/>
                      <dgm:param type="parTxRTLAlign" val="r"/>
                      <dgm:param type="shpTxLTRAlignCh" val="r"/>
                      <dgm:param type="shpTxRTLAlignCh" val="r"/>
                    </dgm:alg>
                  </dgm:else>
                </dgm:choose>
              </dgm:else>
            </dgm:choose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rMarg" refType="primFontSz" fact="0.2"/>
              <dgm:constr type="tMarg" refType="primFontSz" fact="0.2"/>
              <dgm:constr type="bMarg" refType="primFontSz" fact="0.2"/>
            </dgm:constrLst>
            <dgm:ruleLst>
              <dgm:rule type="primFontSz" val="5" fact="NaN" max="NaN"/>
            </dgm:ruleLst>
          </dgm:layoutNode>
        </dgm:if>
        <dgm:else name="Name237"/>
      </dgm:choose>
    </dgm:forEach>
    <dgm:forEach name="Name238" axis="ch" ptType="sibTrans" hideLastTrans="0" st="7" cnt="1">
      <dgm:layoutNode name="picture7">
        <dgm:alg type="sp"/>
        <dgm:shape xmlns:r="http://schemas.openxmlformats.org/officeDocument/2006/relationships" r:blip="">
          <dgm:adjLst/>
        </dgm:shape>
        <dgm:presOf/>
        <dgm:constrLst/>
        <dgm:forEach name="Name239" ref="imageRepeat"/>
      </dgm:layoutNode>
    </dgm:forEach>
  </dgm:layoutNode>
</dgm:layoutDef>
</file>

<file path=xl/diagrams/layout30.xml><?xml version="1.0" encoding="utf-8"?>
<dgm:layoutDef xmlns:dgm="http://schemas.openxmlformats.org/drawingml/2006/diagram" xmlns:a="http://schemas.openxmlformats.org/drawingml/2006/main" uniqueId="urn:microsoft.com/office/officeart/2008/layout/SquareAccentList">
  <dgm:title val=""/>
  <dgm:desc val=""/>
  <dgm:catLst>
    <dgm:cat type="list" pri="55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clrData>
  <dgm:layoutNode name="layout">
    <dgm:varLst>
      <dgm:chMax/>
      <dgm:chPref/>
      <dgm:dir/>
      <dgm:resizeHandles/>
    </dgm:varLst>
    <dgm:choose name="Name0">
      <dgm:if name="Name1" func="var" arg="dir" op="equ" val="norm">
        <dgm:alg type="hierChild">
          <dgm:param type="linDir" val="fromL"/>
          <dgm:param type="vertAlign" val="t"/>
          <dgm:param type="nodeVertAlign" val="t"/>
          <dgm:param type="horzAlign" val="ctr"/>
          <dgm:param type="fallback" val="1D"/>
        </dgm:alg>
      </dgm:if>
      <dgm:else name="Name2">
        <dgm:alg type="hierChild">
          <dgm:param type="linDir" val="fromR"/>
          <dgm:param type="vertAlign" val="t"/>
          <dgm:param type="nodeVertAlign" val="t"/>
          <dgm:param type="horzAlign" val="ctr"/>
          <dgm:param type="fallback" val="1D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Parent" op="equ" val="65"/>
      <dgm:constr type="primFontSz" for="des" forName="Child" op="equ" val="65"/>
      <dgm:constr type="primFontSz" for="des" forName="Child" refType="primFontSz" refFor="des" refForName="Parent" op="lte"/>
      <dgm:constr type="w" for="des" forName="rootComposite" refType="h" refFor="des" refForName="rootComposite" fact="3.0396"/>
      <dgm:constr type="h" for="des" forName="rootComposite" refType="h"/>
      <dgm:constr type="w" for="des" forName="childComposite" refType="w" refFor="des" refForName="rootComposite"/>
      <dgm:constr type="h" for="des" forName="childComposite" refType="h" refFor="des" refForName="rootComposite" fact="0.5205"/>
      <dgm:constr type="sibSp" refType="w" refFor="des" refForName="rootComposite" fact="0.05"/>
      <dgm:constr type="sp" for="des" forName="root" refType="h" refFor="des" refForName="childComposite" fact="0.2855"/>
    </dgm:constrLst>
    <dgm:ruleLst/>
    <dgm:forEach name="Name3" axis="ch">
      <dgm:forEach name="Name4" axis="self" ptType="node" cnt="1">
        <dgm:layoutNode name="root">
          <dgm:varLst>
            <dgm:chMax/>
            <dgm:chPref/>
          </dgm:varLst>
          <dgm:alg type="hierRoot">
            <dgm:param type="hierAlign" val="tL"/>
          </dgm:alg>
          <dgm:shape xmlns:r="http://schemas.openxmlformats.org/officeDocument/2006/relationships" r:blip="">
            <dgm:adjLst/>
          </dgm:shape>
          <dgm:presOf/>
          <dgm:constrLst/>
          <dgm:ruleLst/>
          <dgm:layoutNode name="rootComposite">
            <dgm:varLst/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5">
              <dgm:if name="Name6" func="var" arg="dir" op="equ" val="norm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l" for="ch" forName="ParentSmallAccent" refType="w" fact="0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if>
              <dgm:else name="Name7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r" for="ch" forName="ParentSmallAccent" refType="w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else>
            </dgm:choose>
            <dgm:ruleLst/>
            <dgm:layoutNode name="ParentAccent" styleLbl="alignNode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SmallAccent" styleLbl="fgAcc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" styleLbl="revTx">
              <dgm:varLst>
                <dgm:chMax/>
                <dgm:chPref val="4"/>
                <dgm:bulletEnabled val="1"/>
              </dgm:varLst>
              <dgm:choose name="Name8">
                <dgm:if name="Name9" func="var" arg="dir" op="equ" val="norm">
                  <dgm:alg type="tx">
                    <dgm:param type="txAnchorVertCh" val="mid"/>
                    <dgm:param type="parTxLTRAlign" val="l"/>
                  </dgm:alg>
                </dgm:if>
                <dgm:else name="Name10">
                  <dgm:alg type="tx">
                    <dgm:param type="txAnchorVertCh" val="mid"/>
                    <dgm:param type="parTxLTRAlign" val="r"/>
                  </dgm:alg>
                </dgm:else>
              </dgm:choose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  <dgm:rule type="primFontSz" val="65" fact="NaN" max="NaN"/>
              </dgm:ruleLst>
            </dgm:layoutNode>
          </dgm:layoutNode>
          <dgm:layoutNode name="childShape">
            <dgm:varLst>
              <dgm:chMax val="0"/>
              <dgm:chPref val="0"/>
            </dgm:varLst>
            <dgm:alg type="hierChild">
              <dgm:param type="chAlign" val="r"/>
              <dgm:param type="linDir" val="fromT"/>
              <dgm:param type="fallback" val="2D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11" axis="ch">
              <dgm:forEach name="Name12" axis="self" ptType="node">
                <dgm:layoutNode name="childComposite">
                  <dgm:varLst>
                    <dgm:chMax val="0"/>
                    <dgm:chPref val="0"/>
                  </dgm:varLst>
                  <dgm:alg type="composite"/>
                  <dgm:shape xmlns:r="http://schemas.openxmlformats.org/officeDocument/2006/relationships" r:blip="">
                    <dgm:adjLst/>
                  </dgm:shape>
                  <dgm:presOf/>
                  <dgm:choose name="Name13">
                    <dgm:if name="Name14" func="var" arg="dir" op="equ" val="norm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l" for="ch" forName="ChildAccent" refType="w" fact="0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l" for="ch" forName="Child" refType="w" fact="0.07"/>
                        <dgm:constr type="t" for="ch" forName="Child" refType="h" fact="0"/>
                      </dgm:constrLst>
                    </dgm:if>
                    <dgm:else name="Name15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r" for="ch" forName="ChildAccent" refType="w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r" for="ch" forName="Child" refType="w" fact="0.93"/>
                        <dgm:constr type="t" for="ch" forName="Child" refType="h" fact="0"/>
                      </dgm:constrLst>
                    </dgm:else>
                  </dgm:choose>
                  <dgm:ruleLst/>
                  <dgm:layoutNode name="ChildAccent" styleLbl="solidFgAcc1">
                    <dgm:alg type="sp"/>
                    <dgm:shape xmlns:r="http://schemas.openxmlformats.org/officeDocument/2006/relationships" type="rect" r:blip="">
                      <dgm:adjLst/>
                    </dgm:shape>
                    <dgm:presOf/>
                  </dgm:layoutNode>
                  <dgm:layoutNode name="Child" styleLbl="revTx">
                    <dgm:varLst>
                      <dgm:chMax val="0"/>
                      <dgm:chPref val="0"/>
                      <dgm:bulletEnabled val="1"/>
                    </dgm:varLst>
                    <dgm:choose name="Name16">
                      <dgm:if name="Name17" func="var" arg="dir" op="equ" val="norm">
                        <dgm:alg type="tx">
                          <dgm:param type="txAnchorVertCh" val="mid"/>
                          <dgm:param type="parTxLTRAlign" val="l"/>
                        </dgm:alg>
                      </dgm:if>
                      <dgm:else name="Name18">
                        <dgm:alg type="tx">
                          <dgm:param type="txAnchorVertCh" val="mid"/>
                          <dgm:param type="parTxLTRAlign" val="r"/>
                        </dgm:alg>
                      </dgm:else>
                    </dgm:choose>
                    <dgm:shape xmlns:r="http://schemas.openxmlformats.org/officeDocument/2006/relationships" type="rect" r:blip="">
                      <dgm:adjLst/>
                    </dgm:shape>
                    <dgm:presOf axis="desOrSelf" ptType="node node"/>
                    <dgm:ruleLst>
                      <dgm:rule type="primFontSz" val="5" fact="NaN" max="NaN"/>
                    </dgm:ruleLst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3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32.xml><?xml version="1.0" encoding="utf-8"?>
<dgm:layoutDef xmlns:dgm="http://schemas.openxmlformats.org/drawingml/2006/diagram" xmlns:a="http://schemas.openxmlformats.org/drawingml/2006/main" uniqueId="urn:microsoft.com/office/officeart/2005/8/layout/pyramid1">
  <dgm:title val=""/>
  <dgm:desc val=""/>
  <dgm:catLst>
    <dgm:cat type="pyramid" pri="1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pyra">
          <dgm:param type="linDir" val="fromB"/>
          <dgm:param type="txDir" val="fromT"/>
          <dgm:param type="pyraAcctPos" val="aft"/>
          <dgm:param type="pyraAcctTxMar" val="step"/>
          <dgm:param type="pyraAcctBkgdNode" val="acctBkgd"/>
          <dgm:param type="pyraAcctTxNode" val="acctTx"/>
          <dgm:param type="pyraLvlNode" val="level"/>
        </dgm:alg>
      </dgm:if>
      <dgm:else name="Name3">
        <dgm:alg type="pyra">
          <dgm:param type="linDir" val="fromB"/>
          <dgm:param type="txDir" val="fromT"/>
          <dgm:param type="pyraAcctPos" val="bef"/>
          <dgm:param type="pyraAcctTxMar" val="step"/>
          <dgm:param type="pyraAcctBkgdNode" val="acctBkgd"/>
          <dgm:param type="pyraAcctTxNode" val="acctTx"/>
          <dgm:param type="pyraLvlNode" val="level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root des" ptType="all node" func="maxDepth" op="gte" val="2">
        <dgm:constrLst>
          <dgm:constr type="primFontSz" for="des" forName="levelTx" op="equ"/>
          <dgm:constr type="secFontSz" for="des" forName="acctTx" op="equ"/>
          <dgm:constr type="pyraAcctRatio" val="0.32"/>
        </dgm:constrLst>
      </dgm:if>
      <dgm:else name="Name6">
        <dgm:constrLst>
          <dgm:constr type="primFontSz" for="des" forName="levelTx" op="equ"/>
          <dgm:constr type="secFontSz" for="des" forName="acctTx" op="equ"/>
          <dgm:constr type="pyraAcctRatio"/>
        </dgm:constrLst>
      </dgm:else>
    </dgm:choose>
    <dgm:ruleLst/>
    <dgm:forEach name="Name7" axis="ch" ptType="node">
      <dgm:layoutNode name="Name8">
        <dgm:alg type="composite">
          <dgm:param type="horzAlign" val="none"/>
        </dgm:alg>
        <dgm:shape xmlns:r="http://schemas.openxmlformats.org/officeDocument/2006/relationships" r:blip="">
          <dgm:adjLst/>
        </dgm:shape>
        <dgm:presOf/>
        <dgm:choose name="Name9">
          <dgm:if name="Name10" axis="self" ptType="node" func="pos" op="equ" val="1">
            <dgm:constrLst>
              <dgm:constr type="ctrX" for="ch" forName="acctBkgd" val="1"/>
              <dgm:constr type="ctrY" for="ch" forName="acctBkgd" val="1"/>
              <dgm:constr type="w" for="ch" forName="acctBkgd" val="1"/>
              <dgm:constr type="h" for="ch" forName="acctBkgd" val="1"/>
              <dgm:constr type="ctrX" for="ch" forName="acctTx" val="1"/>
              <dgm:constr type="ctrY" for="ch" forName="acctTx" val="1"/>
              <dgm:constr type="w" for="ch" forName="acctTx" val="1"/>
              <dgm:constr type="h" for="ch" forName="acctTx" val="1"/>
              <dgm:constr type="ctrX" for="ch" forName="level" val="1"/>
              <dgm:constr type="ctrY" for="ch" forName="level" val="1"/>
              <dgm:constr type="w" for="ch" forName="level" val="1"/>
              <dgm:constr type="h" for="ch" forName="level" val="1"/>
              <dgm:constr type="ctrX" for="ch" forName="levelTx" refType="ctrX" refFor="ch" refForName="level"/>
              <dgm:constr type="ctrY" for="ch" forName="levelTx" refType="ctrY" refFor="ch" refForName="level"/>
              <dgm:constr type="w" for="ch" forName="levelTx" refType="w" refFor="ch" refForName="level"/>
              <dgm:constr type="h" for="ch" forName="levelTx" refType="h" refFor="ch" refForName="level"/>
            </dgm:constrLst>
          </dgm:if>
          <dgm:else name="Name11">
            <dgm:constrLst>
              <dgm:constr type="ctrX" for="ch" forName="acctBkgd" val="1"/>
              <dgm:constr type="ctrY" for="ch" forName="acctBkgd" val="1"/>
              <dgm:constr type="w" for="ch" forName="acctBkgd" val="1"/>
              <dgm:constr type="h" for="ch" forName="acctBkgd" val="1"/>
              <dgm:constr type="ctrX" for="ch" forName="acctTx" val="1"/>
              <dgm:constr type="ctrY" for="ch" forName="acctTx" val="1"/>
              <dgm:constr type="w" for="ch" forName="acctTx" val="1"/>
              <dgm:constr type="h" for="ch" forName="acctTx" val="1"/>
              <dgm:constr type="ctrX" for="ch" forName="level" val="1"/>
              <dgm:constr type="ctrY" for="ch" forName="level" val="1"/>
              <dgm:constr type="w" for="ch" forName="level" val="1"/>
              <dgm:constr type="h" for="ch" forName="level" val="1"/>
              <dgm:constr type="ctrX" for="ch" forName="levelTx" refType="ctrX" refFor="ch" refForName="level"/>
              <dgm:constr type="ctrY" for="ch" forName="levelTx" refType="ctrY" refFor="ch" refForName="level"/>
              <dgm:constr type="w" for="ch" forName="levelTx" refType="w" refFor="ch" refForName="level" fact="0.65"/>
              <dgm:constr type="h" for="ch" forName="levelTx" refType="h" refFor="ch" refForName="level"/>
            </dgm:constrLst>
          </dgm:else>
        </dgm:choose>
        <dgm:ruleLst/>
        <dgm:choose name="Name12">
          <dgm:if name="Name13" axis="ch" ptType="node" func="cnt" op="gte" val="1">
            <dgm:layoutNode name="acctBkgd" styleLbl="alignAcc1">
              <dgm:alg type="sp"/>
              <dgm:shape xmlns:r="http://schemas.openxmlformats.org/officeDocument/2006/relationships" type="nonIsoscelesTrapezoid" r:blip="">
                <dgm:adjLst/>
              </dgm:shape>
              <dgm:presOf axis="des" ptType="node"/>
              <dgm:constrLst/>
              <dgm:ruleLst/>
            </dgm:layoutNode>
            <dgm:layoutNode name="acctTx" styleLbl="alignAcc1">
              <dgm:varLst>
                <dgm:bulletEnabled val="1"/>
              </dgm:varLst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type="nonIsoscelesTrapezoid" r:blip="" hideGeom="1">
                <dgm:adjLst/>
              </dgm:shape>
              <dgm:presOf axis="des" ptType="node"/>
              <dgm:constrLst>
                <dgm:constr type="secFontSz" val="65"/>
                <dgm:constr type="primFontSz" refType="secFontSz"/>
                <dgm:constr type="tMarg" refType="secFontSz" fact="0.3"/>
                <dgm:constr type="bMarg" refType="secFontSz" fact="0.3"/>
                <dgm:constr type="lMarg" refType="secFontSz" fact="0.3"/>
                <dgm:constr type="rMarg" refType="secFontSz" fact="0.3"/>
              </dgm:constrLst>
              <dgm:ruleLst>
                <dgm:rule type="secFontSz" val="5" fact="NaN" max="NaN"/>
              </dgm:ruleLst>
            </dgm:layoutNode>
          </dgm:if>
          <dgm:else name="Name14"/>
        </dgm:choose>
        <dgm:layoutNode name="level">
          <dgm:varLst>
            <dgm:chMax val="1"/>
            <dgm:bulletEnabled val="1"/>
          </dgm:varLst>
          <dgm:alg type="sp"/>
          <dgm:shape xmlns:r="http://schemas.openxmlformats.org/officeDocument/2006/relationships" type="trapezoid" r:blip="">
            <dgm:adjLst/>
          </dgm:shape>
          <dgm:presOf axis="self"/>
          <dgm:constrLst>
            <dgm:constr type="h" val="500"/>
            <dgm:constr type="w" val="1"/>
          </dgm:constrLst>
          <dgm:ruleLst/>
        </dgm:layoutNode>
        <dgm:layoutNode name="levelTx" styleLbl="revTx">
          <dgm:varLst>
            <dgm:chMax val="1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layoutNode>
    </dgm:forEach>
  </dgm:layoutNode>
</dgm:layoutDef>
</file>

<file path=xl/diagrams/layout33.xml><?xml version="1.0" encoding="utf-8"?>
<dgm:layoutDef xmlns:dgm="http://schemas.openxmlformats.org/drawingml/2006/diagram" xmlns:a="http://schemas.openxmlformats.org/drawingml/2006/main" uniqueId="urn:microsoft.com/office/officeart/2008/layout/CaptionedPictures">
  <dgm:title val=""/>
  <dgm:desc val=""/>
  <dgm:catLst>
    <dgm:cat type="picture" pri="5000"/>
    <dgm:cat type="pictureconvert" pri="50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20">
          <dgm:prSet phldr="1"/>
        </dgm:pt>
        <dgm:pt modelId="21">
          <dgm:prSet phldr="1"/>
        </dgm:pt>
        <dgm:pt modelId="30">
          <dgm:prSet phldr="1"/>
        </dgm:pt>
        <dgm:pt modelId="31">
          <dgm:prSet phldr="1"/>
        </dgm:pt>
      </dgm:ptLst>
      <dgm:cxnLst>
        <dgm:cxn modelId="60" srcId="0" destId="10" srcOrd="0" destOrd="0"/>
        <dgm:cxn modelId="12" srcId="10" destId="11" srcOrd="0" destOrd="0"/>
        <dgm:cxn modelId="70" srcId="0" destId="20" srcOrd="1" destOrd="0"/>
        <dgm:cxn modelId="22" srcId="20" destId="21" srcOrd="0" destOrd="0"/>
        <dgm:cxn modelId="80" srcId="0" destId="30" srcOrd="2" destOrd="0"/>
        <dgm:cxn modelId="32" srcId="30" destId="31" srcOrd="0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20">
          <dgm:prSet phldr="1"/>
        </dgm:pt>
        <dgm:pt modelId="21">
          <dgm:prSet phldr="1"/>
        </dgm:pt>
      </dgm:ptLst>
      <dgm:cxnLst>
        <dgm:cxn modelId="60" srcId="0" destId="10" srcOrd="0" destOrd="0"/>
        <dgm:cxn modelId="12" srcId="10" destId="11" srcOrd="0" destOrd="0"/>
        <dgm:cxn modelId="70" srcId="0" destId="20" srcOrd="1" destOrd="0"/>
        <dgm:cxn modelId="22" srcId="20" destId="21" srcOrd="0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20">
          <dgm:prSet phldr="1"/>
        </dgm:pt>
        <dgm:pt modelId="21">
          <dgm:prSet phldr="1"/>
        </dgm:pt>
        <dgm:pt modelId="30">
          <dgm:prSet phldr="1"/>
        </dgm:pt>
        <dgm:pt modelId="31">
          <dgm:prSet phldr="1"/>
        </dgm:pt>
        <dgm:pt modelId="40">
          <dgm:prSet phldr="1"/>
        </dgm:pt>
        <dgm:pt modelId="41">
          <dgm:prSet phldr="1"/>
        </dgm:pt>
      </dgm:ptLst>
      <dgm:cxnLst>
        <dgm:cxn modelId="60" srcId="0" destId="10" srcOrd="0" destOrd="0"/>
        <dgm:cxn modelId="12" srcId="10" destId="11" srcOrd="0" destOrd="0"/>
        <dgm:cxn modelId="70" srcId="0" destId="20" srcOrd="1" destOrd="0"/>
        <dgm:cxn modelId="22" srcId="20" destId="21" srcOrd="0" destOrd="0"/>
        <dgm:cxn modelId="80" srcId="0" destId="30" srcOrd="2" destOrd="0"/>
        <dgm:cxn modelId="32" srcId="30" destId="31" srcOrd="0" destOrd="0"/>
        <dgm:cxn modelId="90" srcId="0" destId="40" srcOrd="3" destOrd="0"/>
        <dgm:cxn modelId="42" srcId="40" destId="41" srcOrd="0" destOrd="0"/>
      </dgm:cxnLst>
      <dgm:bg/>
      <dgm:whole/>
    </dgm:dataModel>
  </dgm:clrData>
  <dgm:layoutNode name="Name0">
    <dgm:varLst>
      <dgm:chMax/>
      <dgm:chPref/>
      <dgm:dir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grDir" val="tR"/>
          <dgm:param type="off" val="ctr"/>
        </dgm:alg>
      </dgm:else>
    </dgm:choose>
    <dgm:shape xmlns:r="http://schemas.openxmlformats.org/officeDocument/2006/relationships" r:blip="">
      <dgm:adjLst/>
    </dgm:shape>
    <dgm:constrLst>
      <dgm:constr type="primFontSz" for="des" forName="Parent" op="equ"/>
      <dgm:constr type="primFontSz" for="des" forName="Child" refType="primFontSz" refFor="des" refForName="Parent" op="lte"/>
      <dgm:constr type="w" for="ch" forName="composite" refType="w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varLst>
          <dgm:chMax val="1"/>
          <dgm:chPref val="1"/>
        </dgm:varLst>
        <dgm:alg type="composite">
          <dgm:param type="ar" val="0.85"/>
        </dgm:alg>
        <dgm:shape xmlns:r="http://schemas.openxmlformats.org/officeDocument/2006/relationships" r:blip="">
          <dgm:adjLst/>
        </dgm:shape>
        <dgm:constrLst>
          <dgm:constr type="l" for="ch" forName="Accent" refType="w" fact="0"/>
          <dgm:constr type="t" for="ch" forName="Accent" refType="h" fact="0"/>
          <dgm:constr type="w" for="ch" forName="Accent" refType="w"/>
          <dgm:constr type="h" for="ch" forName="Accent" refType="h"/>
          <dgm:constr type="l" for="ch" forName="Image" refType="w" fact="0.05"/>
          <dgm:constr type="t" for="ch" forName="Image" refType="h" fact="0.04"/>
          <dgm:constr type="w" for="ch" forName="Image" refType="w" fact="0.9"/>
          <dgm:constr type="h" for="ch" forName="Image" refType="h" fact="0.65"/>
          <dgm:constr type="l" for="ch" forName="ChildComposite" refType="w" fact="0.05"/>
          <dgm:constr type="t" for="ch" forName="ChildComposite" refType="h" fact="0.69"/>
          <dgm:constr type="w" for="ch" forName="ChildComposite" refType="w" fact="0.9"/>
          <dgm:constr type="h" for="ch" forName="ChildComposite" refType="h" fact="0.27"/>
        </dgm:constrLst>
        <dgm:layoutNode name="Accent" styleLbl="trAlignAcc1">
          <dgm:varLst>
            <dgm:chMax val="0"/>
            <dgm:chPref val="0"/>
          </dgm:varLst>
          <dgm:alg type="sp"/>
          <dgm:shape xmlns:r="http://schemas.openxmlformats.org/officeDocument/2006/relationships" type="rect" r:blip="">
            <dgm:adjLst/>
          </dgm:shape>
          <dgm:presOf/>
        </dgm:layoutNode>
        <dgm:layoutNode name="Image" styleLbl="alignImgPlace1">
          <dgm:varLst>
            <dgm:chMax val="0"/>
            <dgm:chPref val="0"/>
          </dgm:varLst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ChildComposite">
          <dgm:alg type="composite"/>
          <dgm:shape xmlns:r="http://schemas.openxmlformats.org/officeDocument/2006/relationships" r:blip="">
            <dgm:adjLst/>
          </dgm:shape>
          <dgm:choose name="Name4">
            <dgm:if name="Name5" axis="ch" ptType="node" func="cnt" op="gte" val="1">
              <dgm:constrLst>
                <dgm:constr type="l" for="ch" forName="Parent" refType="w" fact="0"/>
                <dgm:constr type="t" for="ch" forName="Parent" refType="h" fact="0"/>
                <dgm:constr type="w" for="ch" forName="Parent" refType="w"/>
                <dgm:constr type="h" for="ch" forName="Parent" refType="h" fact="0.3704"/>
                <dgm:constr type="l" for="ch" forName="Child" refType="w" fact="0"/>
                <dgm:constr type="t" for="ch" forName="Child" refType="h" fact="0.3704"/>
                <dgm:constr type="w" for="ch" forName="Child" refType="w"/>
                <dgm:constr type="h" for="ch" forName="Child" refType="h" fact="0.6296"/>
              </dgm:constrLst>
            </dgm:if>
            <dgm:else name="Name6">
              <dgm:constrLst>
                <dgm:constr type="l" for="ch" forName="Parent" refType="w" fact="0"/>
                <dgm:constr type="t" for="ch" forName="Parent" refType="h" fact="0"/>
                <dgm:constr type="w" for="ch" forName="Parent" refType="w"/>
                <dgm:constr type="h" for="ch" forName="Parent" refType="h"/>
                <dgm:constr type="l" for="ch" forName="Child" refType="w" fact="0"/>
                <dgm:constr type="t" for="ch" forName="Child" refType="h" fact="0"/>
                <dgm:constr type="w" for="ch" forName="Child" refType="w" fact="0"/>
                <dgm:constr type="h" for="ch" forName="Child" refType="h" fact="0"/>
              </dgm:constrLst>
            </dgm:else>
          </dgm:choose>
          <dgm:layoutNode name="Child" styleLbl="node1">
            <dgm:varLst>
              <dgm:chMax val="0"/>
              <dgm:chPref val="0"/>
              <dgm:bulletEnabled val="1"/>
            </dgm:varLst>
            <dgm:choose name="Name7">
              <dgm:if name="Name8" axis="ch" ptType="node" func="cnt" op="gt" val="1">
                <dgm:alg type="tx">
                  <dgm:param type="parTxLTRAlign" val="l"/>
                  <dgm:param type="parTxRTLAlign" val="r"/>
                  <dgm:param type="txAnchorVert" val="mid"/>
                  <dgm:param type="txAnchorVertCh" val="mid"/>
                </dgm:alg>
              </dgm:if>
              <dgm:else name="Name9">
                <dgm:alg type="tx">
                  <dgm:param type="parTxLTRAlign" val="ctr"/>
                  <dgm:param type="parTxRTLAlign" val="ctr"/>
                  <dgm:param type="shpTxLTRAlignCh" val="l"/>
                  <dgm:param type="shpTxRTLAlignCh" val="r"/>
                  <dgm:param type="txAnchorVert" val="mid"/>
                  <dgm:param type="txAnchorVertCh" val="mid"/>
                </dgm:alg>
              </dgm:else>
            </dgm:choose>
            <dgm:choose name="Name10">
              <dgm:if name="Name11" axis="ch" ptType="node" func="cnt" op="gte" val="1">
                <dgm:shape xmlns:r="http://schemas.openxmlformats.org/officeDocument/2006/relationships" type="rect" r:blip="">
                  <dgm:adjLst/>
                </dgm:shape>
              </dgm:if>
              <dgm:else name="Name12">
                <dgm:shape xmlns:r="http://schemas.openxmlformats.org/officeDocument/2006/relationships" type="rect" r:blip="" hideGeom="1">
                  <dgm:adjLst/>
                </dgm:shape>
              </dgm:else>
            </dgm:choose>
            <dgm:choose name="Name13">
              <dgm:if name="Name14" axis="ch" ptType="node" func="cnt" op="gte" val="1">
                <dgm:presOf axis="des" ptType="node"/>
              </dgm:if>
              <dgm:else name="Name15">
                <dgm:presOf/>
              </dgm:else>
            </dgm:choose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  <dgm:layoutNode name="Parent" styleLbl="revTx">
            <dgm:varLst>
              <dgm:chMax val="1"/>
              <dgm:chPref val="0"/>
              <dgm:bulletEnabled val="1"/>
            </dgm:varLst>
            <dgm:alg type="tx">
              <dgm:param type="shpTxLTRAlignCh" val="ctr"/>
              <dgm:param type="txAnchorVert" val="mid"/>
            </dgm:alg>
            <dgm:shape xmlns:r="http://schemas.openxmlformats.org/officeDocument/2006/relationships" type="rect" r:blip="">
              <dgm:adjLst/>
            </dgm:shape>
            <dgm:presOf axis="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4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35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6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7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8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39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40.xml><?xml version="1.0" encoding="utf-8"?>
<dgm:layoutDef xmlns:dgm="http://schemas.openxmlformats.org/drawingml/2006/diagram" xmlns:a="http://schemas.openxmlformats.org/drawingml/2006/main" uniqueId="urn:microsoft.com/office/officeart/2008/layout/HorizontalMultiLevelHierarchy">
  <dgm:title val=""/>
  <dgm:desc val=""/>
  <dgm:catLst>
    <dgm:cat type="hierarchy" pri="46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clrData>
  <dgm:layoutNode name="Name0">
    <dgm:varLst>
      <dgm:chPref val="1"/>
      <dgm:dir/>
      <dgm:animOne val="branch"/>
      <dgm:animLvl val="lvl"/>
      <dgm:resizeHandles val="exact"/>
    </dgm:varLst>
    <dgm:choose name="Name1">
      <dgm:if name="Name2" func="var" arg="dir" op="equ" val="norm">
        <dgm:alg type="hierChild">
          <dgm:param type="linDir" val="fromT"/>
          <dgm:param type="chAlign" val="l"/>
        </dgm:alg>
      </dgm:if>
      <dgm:else name="Name3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forName="LevelOneTextNode" refType="h"/>
      <dgm:constr type="w" for="des" forName="LevelOneTextNode" refType="h" refFor="des" refForName="LevelOneTextNode" fact="0.19"/>
      <dgm:constr type="h" for="des" forName="LevelTwoTextNode" refType="w" refFor="des" refForName="LevelOneTextNode"/>
      <dgm:constr type="w" for="des" forName="LevelTwoTextNode" refType="h" refFor="des" refForName="LevelTwoTextNode" fact="3.28"/>
      <dgm:constr type="sibSp" refType="h" refFor="des" refForName="LevelTwoTextNode" op="equ" fact="0.25"/>
      <dgm:constr type="sibSp" for="des" forName="level2hierChild" refType="h" refFor="des" refForName="LevelTwoTextNode" op="equ" fact="0.25"/>
      <dgm:constr type="sibSp" for="des" forName="level3hierChild" refType="h" refFor="des" refForName="LevelTwoTextNode" op="equ" fact="0.25"/>
      <dgm:constr type="sp" for="des" forName="root1" refType="w" refFor="des" refForName="LevelTwoTextNode" fact="0.2"/>
      <dgm:constr type="sp" for="des" forName="root2" refType="sp" refFor="des" refForName="root1" op="equ"/>
      <dgm:constr type="primFontSz" for="des" forName="LevelOneTextNode" op="equ" val="65"/>
      <dgm:constr type="primFontSz" for="des" forName="LevelTwoTextNode" op="equ" val="65"/>
      <dgm:constr type="primFontSz" for="des" forName="LevelTwoTextNode" refType="primFontSz" refFor="des" refForName="LevelOneTextNode" op="lte"/>
      <dgm:constr type="primFontSz" for="des" forName="connTx" op="equ" val="50"/>
      <dgm:constr type="primFontSz" for="des" forName="connTx" refType="primFontSz" refFor="des" refForName="LevelOneTextNode" op="lte" fact="0.78"/>
    </dgm:constrLst>
    <dgm:forEach name="Name4" axis="ch">
      <dgm:forEach name="Name5" axis="self" ptType="node">
        <dgm:layoutNode name="root1">
          <dgm:choose name="Name6">
            <dgm:if name="Name7" func="var" arg="dir" op="equ" val="norm">
              <dgm:alg type="hierRoot">
                <dgm:param type="hierAlign" val="lCtrCh"/>
              </dgm:alg>
            </dgm:if>
            <dgm:else name="Name8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layoutNode name="LevelOneTextNode" styleLbl="node0">
            <dgm:varLst>
              <dgm:chPref val="3"/>
            </dgm:varLst>
            <dgm:alg type="tx">
              <dgm:param type="autoTxRot" val="grav"/>
            </dgm:alg>
            <dgm:choose name="Name9">
              <dgm:if name="Name10" func="var" arg="dir" op="equ" val="norm">
                <dgm:shape xmlns:r="http://schemas.openxmlformats.org/officeDocument/2006/relationships" rot="270" type="rect" r:blip="">
                  <dgm:adjLst/>
                </dgm:shape>
              </dgm:if>
              <dgm:else name="Name11">
                <dgm:shape xmlns:r="http://schemas.openxmlformats.org/officeDocument/2006/relationships" rot="90" type="rect" r:blip="">
                  <dgm:adjLst/>
                </dgm:shape>
              </dgm:else>
            </dgm:choos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2" fact="NaN" max="NaN"/>
            </dgm:ruleLst>
          </dgm:layoutNode>
          <dgm:layoutNode name="level2hierChild">
            <dgm:choose name="Name12">
              <dgm:if name="Name13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4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forEach name="repeat" axis="ch">
              <dgm:forEach name="Name15" axis="self" ptType="parTrans" cnt="1">
                <dgm:layoutNode name="conn2-1">
                  <dgm:choose name="Name16">
                    <dgm:if name="Name17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  <dgm:param type="connRout" val="bend"/>
                      </dgm:alg>
                    </dgm:if>
                    <dgm:else name="Name18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  <dgm:param type="connRout" val="bend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9" axis="self" ptType="node">
                <dgm:layoutNode name="root2">
                  <dgm:choose name="Name20">
                    <dgm:if name="Name21" func="var" arg="dir" op="equ" val="norm">
                      <dgm:alg type="hierRoot">
                        <dgm:param type="hierAlign" val="lCtrCh"/>
                      </dgm:alg>
                    </dgm:if>
                    <dgm:else name="Name22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2" fact="NaN" max="NaN"/>
                    </dgm:ruleLst>
                  </dgm:layoutNode>
                  <dgm:layoutNode name="level3hierChild">
                    <dgm:choose name="Name23">
                      <dgm:if name="Name24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5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forEach name="Name26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41.xml><?xml version="1.0" encoding="utf-8"?>
<dgm:layoutDef xmlns:dgm="http://schemas.openxmlformats.org/drawingml/2006/diagram" xmlns:a="http://schemas.openxmlformats.org/drawingml/2006/main" uniqueId="urn:microsoft.com/office/officeart/2008/layout/HorizontalMultiLevelHierarchy">
  <dgm:title val=""/>
  <dgm:desc val=""/>
  <dgm:catLst>
    <dgm:cat type="hierarchy" pri="46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clrData>
  <dgm:layoutNode name="Name0">
    <dgm:varLst>
      <dgm:chPref val="1"/>
      <dgm:dir/>
      <dgm:animOne val="branch"/>
      <dgm:animLvl val="lvl"/>
      <dgm:resizeHandles val="exact"/>
    </dgm:varLst>
    <dgm:choose name="Name1">
      <dgm:if name="Name2" func="var" arg="dir" op="equ" val="norm">
        <dgm:alg type="hierChild">
          <dgm:param type="linDir" val="fromT"/>
          <dgm:param type="chAlign" val="l"/>
        </dgm:alg>
      </dgm:if>
      <dgm:else name="Name3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forName="LevelOneTextNode" refType="h"/>
      <dgm:constr type="w" for="des" forName="LevelOneTextNode" refType="h" refFor="des" refForName="LevelOneTextNode" fact="0.19"/>
      <dgm:constr type="h" for="des" forName="LevelTwoTextNode" refType="w" refFor="des" refForName="LevelOneTextNode"/>
      <dgm:constr type="w" for="des" forName="LevelTwoTextNode" refType="h" refFor="des" refForName="LevelTwoTextNode" fact="3.28"/>
      <dgm:constr type="sibSp" refType="h" refFor="des" refForName="LevelTwoTextNode" op="equ" fact="0.25"/>
      <dgm:constr type="sibSp" for="des" forName="level2hierChild" refType="h" refFor="des" refForName="LevelTwoTextNode" op="equ" fact="0.25"/>
      <dgm:constr type="sibSp" for="des" forName="level3hierChild" refType="h" refFor="des" refForName="LevelTwoTextNode" op="equ" fact="0.25"/>
      <dgm:constr type="sp" for="des" forName="root1" refType="w" refFor="des" refForName="LevelTwoTextNode" fact="0.2"/>
      <dgm:constr type="sp" for="des" forName="root2" refType="sp" refFor="des" refForName="root1" op="equ"/>
      <dgm:constr type="primFontSz" for="des" forName="LevelOneTextNode" op="equ" val="65"/>
      <dgm:constr type="primFontSz" for="des" forName="LevelTwoTextNode" op="equ" val="65"/>
      <dgm:constr type="primFontSz" for="des" forName="LevelTwoTextNode" refType="primFontSz" refFor="des" refForName="LevelOneTextNode" op="lte"/>
      <dgm:constr type="primFontSz" for="des" forName="connTx" op="equ" val="50"/>
      <dgm:constr type="primFontSz" for="des" forName="connTx" refType="primFontSz" refFor="des" refForName="LevelOneTextNode" op="lte" fact="0.78"/>
    </dgm:constrLst>
    <dgm:forEach name="Name4" axis="ch">
      <dgm:forEach name="Name5" axis="self" ptType="node">
        <dgm:layoutNode name="root1">
          <dgm:choose name="Name6">
            <dgm:if name="Name7" func="var" arg="dir" op="equ" val="norm">
              <dgm:alg type="hierRoot">
                <dgm:param type="hierAlign" val="lCtrCh"/>
              </dgm:alg>
            </dgm:if>
            <dgm:else name="Name8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layoutNode name="LevelOneTextNode" styleLbl="node0">
            <dgm:varLst>
              <dgm:chPref val="3"/>
            </dgm:varLst>
            <dgm:alg type="tx">
              <dgm:param type="autoTxRot" val="grav"/>
            </dgm:alg>
            <dgm:choose name="Name9">
              <dgm:if name="Name10" func="var" arg="dir" op="equ" val="norm">
                <dgm:shape xmlns:r="http://schemas.openxmlformats.org/officeDocument/2006/relationships" rot="270" type="rect" r:blip="">
                  <dgm:adjLst/>
                </dgm:shape>
              </dgm:if>
              <dgm:else name="Name11">
                <dgm:shape xmlns:r="http://schemas.openxmlformats.org/officeDocument/2006/relationships" rot="90" type="rect" r:blip="">
                  <dgm:adjLst/>
                </dgm:shape>
              </dgm:else>
            </dgm:choos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2" fact="NaN" max="NaN"/>
            </dgm:ruleLst>
          </dgm:layoutNode>
          <dgm:layoutNode name="level2hierChild">
            <dgm:choose name="Name12">
              <dgm:if name="Name13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4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forEach name="repeat" axis="ch">
              <dgm:forEach name="Name15" axis="self" ptType="parTrans" cnt="1">
                <dgm:layoutNode name="conn2-1">
                  <dgm:choose name="Name16">
                    <dgm:if name="Name17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  <dgm:param type="connRout" val="bend"/>
                      </dgm:alg>
                    </dgm:if>
                    <dgm:else name="Name18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  <dgm:param type="connRout" val="bend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9" axis="self" ptType="node">
                <dgm:layoutNode name="root2">
                  <dgm:choose name="Name20">
                    <dgm:if name="Name21" func="var" arg="dir" op="equ" val="norm">
                      <dgm:alg type="hierRoot">
                        <dgm:param type="hierAlign" val="lCtrCh"/>
                      </dgm:alg>
                    </dgm:if>
                    <dgm:else name="Name22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2" fact="NaN" max="NaN"/>
                    </dgm:ruleLst>
                  </dgm:layoutNode>
                  <dgm:layoutNode name="level3hierChild">
                    <dgm:choose name="Name23">
                      <dgm:if name="Name24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5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forEach name="Name26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gear1">
  <dgm:title val=""/>
  <dgm:desc val=""/>
  <dgm:catLst>
    <dgm:cat type="relationship" pri="3000"/>
    <dgm:cat type="process" pri="28000"/>
    <dgm:cat type="cycle" pri="14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composite">
    <dgm:varLst>
      <dgm:chMax val="3"/>
      <dgm:animLvl val="lvl"/>
      <dgm:resizeHandles val="exact"/>
    </dgm:varLst>
    <dgm:alg type="composite">
      <dgm:param type="ar" val="1"/>
    </dgm:alg>
    <dgm:shape xmlns:r="http://schemas.openxmlformats.org/officeDocument/2006/relationships" r:blip="">
      <dgm:adjLst/>
    </dgm:shape>
    <dgm:presOf/>
    <dgm:choose name="Name0">
      <dgm:if name="Name1" axis="ch" ptType="node" func="cnt" op="lte" val="1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05"/>
          <dgm:constr type="t" for="ch" forName="gear1" refType="w" fact="0.05"/>
          <dgm:constr type="w" for="ch" forName="gear1srcNode" val="1"/>
          <dgm:constr type="h" for="ch" forName="gear1srcNode" val="1"/>
          <dgm:constr type="l" for="ch" forName="gear1srcNode" refType="w" fact="0.32"/>
          <dgm:constr type="t" for="ch" forName="gear1srcNode"/>
          <dgm:constr type="w" for="ch" forName="gear1dstNode" val="1"/>
          <dgm:constr type="h" for="ch" forName="gear1dstNode" val="1"/>
          <dgm:constr type="r" for="ch" forName="gear1dstNode" refType="w" fact="0.58"/>
          <dgm:constr type="t" for="ch" forName="gear1dstNode" refType="h" fact="0.5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/>
          <dgm:constr type="b" for="ch" forName="gear1ch" refType="h" fact="0.6"/>
        </dgm:constrLst>
      </dgm:if>
      <dgm:if name="Name2" axis="ch" ptType="node" func="cnt" op="equ" val="2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2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2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75"/>
          <dgm:constr type="diam" for="des" forName="connector1" refType="w" refFor="ch" refForName="gear1" op="equ" fact="1.1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w" fact="0.8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1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0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3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 refType="w" fact="0.34"/>
          <dgm:constr type="t" for="ch" forName="gear2ch" refType="w" fact="0.04"/>
        </dgm:constrLst>
      </dgm:if>
      <dgm:else name="Name3">
        <dgm:constrLst>
          <dgm:constr type="primFontSz" for="ch" ptType="node" op="equ" val="65"/>
          <dgm:constr type="w" for="ch" forName="gear1" refType="w" fact="0.55"/>
          <dgm:constr type="h" for="ch" forName="gear1" refType="w" fact="0.55"/>
          <dgm:constr type="l" for="ch" forName="gear1" refType="w" fact="0.45"/>
          <dgm:constr type="t" for="ch" forName="gear1" refType="w" fact="0.45"/>
          <dgm:constr type="w" for="ch" forName="gear1srcNode" val="1"/>
          <dgm:constr type="h" for="ch" forName="gear1srcNode" val="1"/>
          <dgm:constr type="l" for="ch" forName="gear1srcNode" refType="w" fact="0.72"/>
          <dgm:constr type="t" for="ch" forName="gear1srcNode" refType="w" fact="0.4"/>
          <dgm:constr type="w" for="ch" forName="gear1dstNode" val="1"/>
          <dgm:constr type="h" for="ch" forName="gear1dstNode" val="1"/>
          <dgm:constr type="r" for="ch" forName="gear1dstNode" refType="w" fact="0.98"/>
          <dgm:constr type="t" for="ch" forName="gear1dstNode" refType="h" fact="0.95"/>
          <dgm:constr type="diam" for="des" forName="connector1" refType="w" refFor="ch" refForName="gear1" op="equ" fact="1.15"/>
          <dgm:constr type="h" for="des" forName="connector1" refType="w" refFor="ch" refForName="gear1" op="equ" fact="0.1"/>
          <dgm:constr type="w" for="ch" forName="gear1ch" refType="w" fact="0.35"/>
          <dgm:constr type="h" for="ch" forName="gear1ch" refType="w" refFor="ch" refForName="gear1ch" fact="0.6"/>
          <dgm:constr type="l" for="ch" forName="gear1ch" refType="w" fact="0.38"/>
          <dgm:constr type="b" for="ch" forName="gear1ch" refType="h"/>
          <dgm:constr type="w" for="ch" forName="gear2" refType="w" fact="0.4"/>
          <dgm:constr type="h" for="ch" forName="gear2" refType="w" fact="0.4"/>
          <dgm:constr type="l" for="ch" forName="gear2" refType="w" fact="0.13"/>
          <dgm:constr type="t" for="ch" forName="gear2" refType="w" fact="0.32"/>
          <dgm:constr type="w" for="ch" forName="gear2srcNode" val="1"/>
          <dgm:constr type="h" for="ch" forName="gear2srcNode" val="1"/>
          <dgm:constr type="l" for="ch" forName="gear2srcNode" refType="w" fact="0.23"/>
          <dgm:constr type="t" for="ch" forName="gear2srcNode" refType="w" fact="0.28"/>
          <dgm:constr type="w" for="ch" forName="gear2dstNode" val="1"/>
          <dgm:constr type="h" for="ch" forName="gear2dstNode" val="1"/>
          <dgm:constr type="l" for="ch" forName="gear2dstNode" refType="w" fact="0.1"/>
          <dgm:constr type="t" for="ch" forName="gear2dstNode" refType="h" fact="0.53"/>
          <dgm:constr type="diam" for="des" forName="connector2" refType="w" refFor="ch" refForName="gear2" op="equ" fact="-1.1"/>
          <dgm:constr type="h" for="des" forName="connector2" refType="w" refFor="ch" refForName="gear1" op="equ" fact="0.1"/>
          <dgm:constr type="w" for="ch" forName="gear2ch" refType="w" fact="0.35"/>
          <dgm:constr type="h" for="ch" forName="gear2ch" refType="w" refFor="ch" refForName="gear2ch" fact="0.6"/>
          <dgm:constr type="l" for="ch" forName="gear2ch"/>
          <dgm:constr type="t" for="ch" forName="gear2ch" refType="w" fact="0.58"/>
          <dgm:constr type="w" for="ch" forName="gear3" refType="w" fact="0.48"/>
          <dgm:constr type="h" for="ch" forName="gear3" refType="w" fact="0.48"/>
          <dgm:constr type="l" for="ch" forName="gear3" refType="w" fact="0.31"/>
          <dgm:constr type="t" for="ch" forName="gear3"/>
          <dgm:constr type="w" for="ch" forName="gear3tx" refType="w" fact="0.22"/>
          <dgm:constr type="h" for="ch" forName="gear3tx" refType="w" fact="0.22"/>
          <dgm:constr type="ctrX" for="ch" forName="gear3tx" refType="ctrX" refFor="ch" refForName="gear3"/>
          <dgm:constr type="ctrY" for="ch" forName="gear3tx" refType="ctrY" refFor="ch" refForName="gear3"/>
          <dgm:constr type="w" for="ch" forName="gear3srcNode" val="1"/>
          <dgm:constr type="h" for="ch" forName="gear3srcNode" val="1"/>
          <dgm:constr type="l" for="ch" forName="gear3srcNode" refType="w" fact="0.3"/>
          <dgm:constr type="t" for="ch" forName="gear3srcNode" refType="w" fact="0.25"/>
          <dgm:constr type="w" for="ch" forName="gear3dstNode" val="1"/>
          <dgm:constr type="h" for="ch" forName="gear3dstNode" val="1"/>
          <dgm:constr type="l" for="ch" forName="gear3dstNode" refType="w" fact="0.38"/>
          <dgm:constr type="t" for="ch" forName="gear3dstNode" refType="h" fact="0.05"/>
          <dgm:constr type="diam" for="des" forName="connector3" refType="w" refFor="ch" refForName="gear3" op="equ"/>
          <dgm:constr type="h" for="des" forName="connector3" refType="w" refFor="ch" refForName="gear1" op="equ" fact="0.1"/>
          <dgm:constr type="w" for="ch" forName="gear3ch" refType="w" fact="0.35"/>
          <dgm:constr type="h" for="ch" forName="gear3ch" refType="w" refFor="ch" refForName="gear3ch" fact="0.6"/>
          <dgm:constr type="l" for="ch" forName="gear3ch" refType="w" fact="0.65"/>
          <dgm:constr type="t" for="ch" forName="gear3ch" refType="h" fact="0.13"/>
        </dgm:constrLst>
      </dgm:else>
    </dgm:choose>
    <dgm:ruleLst/>
    <dgm:forEach name="Name4" axis="ch" ptType="node" cnt="1">
      <dgm:layoutNode name="gear1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9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1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1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5">
        <dgm:if name="Name6" axis="ch" ptType="node" func="cnt" op="gte" val="1">
          <dgm:layoutNode name="gear1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7"/>
      </dgm:choose>
    </dgm:forEach>
    <dgm:forEach name="Name8" axis="ch" ptType="node" st="2" cnt="1">
      <dgm:layoutNode name="gear2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gear6" r:blip="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2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2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9">
        <dgm:if name="Name10" axis="ch" ptType="node" func="cnt" op="gte" val="1">
          <dgm:layoutNode name="gear2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1"/>
      </dgm:choose>
    </dgm:forEach>
    <dgm:forEach name="Name12" axis="ch" ptType="node" st="3" cnt="1">
      <dgm:layoutNode name="gear3" styleLbl="node1">
        <dgm:alg type="sp"/>
        <dgm:shape xmlns:r="http://schemas.openxmlformats.org/officeDocument/2006/relationships" rot="-15" type="gear6" r:blip="">
          <dgm:adjLst/>
        </dgm:shape>
        <dgm:presOf axis="self"/>
        <dgm:constrLst/>
        <dgm:ruleLst/>
      </dgm:layoutNode>
      <dgm:layoutNode name="gear3tx" styleLbl="node1">
        <dgm:varLst>
          <dgm:chMax val="1"/>
          <dgm:bulletEnabled val="1"/>
        </dgm:varLst>
        <dgm:alg type="tx">
          <dgm:param type="txAnchorVertCh" val="mid"/>
        </dgm:alg>
        <dgm:shape xmlns:r="http://schemas.openxmlformats.org/officeDocument/2006/relationships" type="rect" r:blip="" hideGeom="1">
          <dgm:adjLst/>
        </dgm:shape>
        <dgm:presOf axis="self"/>
        <dgm:constrLst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layoutNode name="gear3src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layoutNode name="gear3dstNode">
        <dgm:alg type="sp"/>
        <dgm:shape xmlns:r="http://schemas.openxmlformats.org/officeDocument/2006/relationships" type="rect" r:blip="" hideGeom="1">
          <dgm:adjLst/>
        </dgm:shape>
        <dgm:presOf axis="self"/>
        <dgm:constrLst/>
        <dgm:ruleLst/>
      </dgm:layoutNode>
      <dgm:choose name="Name13">
        <dgm:if name="Name14" axis="ch" ptType="node" func="cnt" op="gte" val="1">
          <dgm:layoutNode name="gear3ch" styleLbl="fgAcc1">
            <dgm:varLst>
              <dgm:chMax val="0"/>
              <dgm:bulletEnabled val="1"/>
            </dgm:varLst>
            <dgm:alg type="tx">
              <dgm:param type="stBulletLvl" val="1"/>
            </dgm:alg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des" ptType="node"/>
            <dgm:constrLst>
              <dgm:constr type="tMarg" refType="primFontSz" fact="0.3"/>
              <dgm:constr type="b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</dgm:if>
        <dgm:else name="Name15"/>
      </dgm:choose>
    </dgm:forEach>
    <dgm:forEach name="Name16" axis="ch" ptType="sibTrans" hideLastTrans="0" cnt="1">
      <dgm:layoutNode name="connector1" styleLbl="sibTrans2D1">
        <dgm:alg type="conn">
          <dgm:param type="connRout" val="curve"/>
          <dgm:param type="srcNode" val="gear1srcNode"/>
          <dgm:param type="dstNode" val="gear1dstNode"/>
          <dgm:param type="begPts" val="midR"/>
          <dgm:param type="endPts" val="tCtr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7" axis="ch" ptType="sibTrans" hideLastTrans="0" st="2" cnt="1">
      <dgm:layoutNode name="connector2" styleLbl="sibTrans2D1">
        <dgm:alg type="conn">
          <dgm:param type="connRout" val="curve"/>
          <dgm:param type="srcNode" val="gear2srcNode"/>
          <dgm:param type="dstNode" val="gear2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  <dgm:forEach name="Name18" axis="ch" ptType="sibTrans" hideLastTrans="0" st="3" cnt="1">
      <dgm:layoutNode name="connector3" styleLbl="sibTrans2D1">
        <dgm:alg type="conn">
          <dgm:param type="connRout" val="curve"/>
          <dgm:param type="srcNode" val="gear3srcNode"/>
          <dgm:param type="dstNode" val="gear3dstNode"/>
          <dgm:param type="begPts" val="midL"/>
          <dgm:param type="endPts" val="midL"/>
        </dgm:alg>
        <dgm:shape xmlns:r="http://schemas.openxmlformats.org/officeDocument/2006/relationships" type="conn" r:blip="">
          <dgm:adjLst/>
        </dgm:shape>
        <dgm:presOf axis="self"/>
        <dgm:constrLst>
          <dgm:constr type="w" val="10"/>
          <dgm:constr type="h" val="10"/>
          <dgm:constr type="begPad"/>
          <dgm:constr type="endPad"/>
        </dgm:constrLst>
        <dgm:ruleLst/>
      </dgm:layoutNode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5/8/layout/bList2">
  <dgm:title val=""/>
  <dgm:desc val=""/>
  <dgm:catLst>
    <dgm:cat type="list" pri="7000"/>
    <dgm:cat type="convert" pri="16000"/>
    <dgm:cat type="picture" pri="28000"/>
    <dgm:cat type="pictureconvert" pri="28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diagram">
    <dgm:varLst>
      <dgm:dir/>
      <dgm:animLvl val="lvl"/>
      <dgm:resizeHandles val="exact"/>
    </dgm:varLst>
    <dgm:choose name="Name0">
      <dgm:if name="Name1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08"/>
      <dgm:constr type="sp" refType="w" refFor="ch" refForName="compNode" op="equ" fact="0.16"/>
      <dgm:constr type="primFontSz" for="des" forName="parentText" op="equ" val="65"/>
      <dgm:constr type="primFontSz" for="des" forName="childRect" op="equ" val="65"/>
    </dgm:constrLst>
    <dgm:ruleLst/>
    <dgm:forEach name="nodesForEach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/>
        <dgm:choose name="Name3">
          <dgm:if name="Name4" axis="self" func="var" arg="dir" op="equ" val="norm">
            <dgm:constrLst>
              <dgm:constr type="w" val="1"/>
              <dgm:constr type="h" refType="w" fact="1.06"/>
              <dgm:constr type="h" for="ch" forName="childRect" refType="h" fact="0.65"/>
              <dgm:constr type="w" for="ch" forName="childRect" refType="w" fact="0.923"/>
              <dgm:constr type="l" for="ch" forName="childRect"/>
              <dgm:constr type="t" for="ch" forName="childRect"/>
              <dgm:constr type="w" for="ch" forName="parentText" refType="w" fact="0.65"/>
              <dgm:constr type="h" for="ch" forName="parentText" refType="h" refFor="ch" refForName="childRect" fact="0.43"/>
              <dgm:constr type="l" for="ch" forName="parentText"/>
              <dgm:constr type="t" for="ch" forName="parentText" refType="h" refFor="ch" refForName="childRect"/>
              <dgm:constr type="w" for="ch" forName="parentRect" refType="w" fact="0.923"/>
              <dgm:constr type="h" for="ch" forName="parentRect" refType="h" refFor="ch" refForName="parentText"/>
              <dgm:constr type="l" for="ch" forName="parentRect"/>
              <dgm:constr type="t" for="ch" forName="parentRect" refType="t" refFor="ch" refForName="parentText"/>
              <dgm:constr type="w" for="ch" forName="adorn" refType="w" refFor="ch" refForName="parentRect" fact="0.35"/>
              <dgm:constr type="h" for="ch" forName="adorn" refType="w" refFor="ch" refForName="parentRect" fact="0.35"/>
              <dgm:constr type="b" for="ch" forName="adorn" refType="h"/>
              <dgm:constr type="r" for="ch" forName="adorn" refType="w"/>
            </dgm:constrLst>
          </dgm:if>
          <dgm:else name="Name5">
            <dgm:constrLst>
              <dgm:constr type="w" val="1"/>
              <dgm:constr type="h" refType="w" fact="1.06"/>
              <dgm:constr type="h" for="ch" forName="childRect" refType="h" fact="0.65"/>
              <dgm:constr type="w" for="ch" forName="childRect" refType="w" fact="0.923"/>
              <dgm:constr type="r" for="ch" forName="childRect" refType="w"/>
              <dgm:constr type="t" for="ch" forName="childRect"/>
              <dgm:constr type="w" for="ch" forName="parentText" refType="w" fact="0.65"/>
              <dgm:constr type="h" for="ch" forName="parentText" refType="h" refFor="ch" refForName="childRect" fact="0.43"/>
              <dgm:constr type="r" for="ch" forName="parentText" refType="w"/>
              <dgm:constr type="t" for="ch" forName="parentText" refType="h" refFor="ch" refForName="childRect"/>
              <dgm:constr type="w" for="ch" forName="parentRect" refType="w" fact="0.923"/>
              <dgm:constr type="h" for="ch" forName="parentRect" refType="h" refFor="ch" refForName="parentText"/>
              <dgm:constr type="r" for="ch" forName="parentRect" refType="w"/>
              <dgm:constr type="t" for="ch" forName="parentRect" refType="t" refFor="ch" refForName="parentText"/>
              <dgm:constr type="w" for="ch" forName="adorn" refType="w" refFor="ch" refForName="parentRect" fact="0.35"/>
              <dgm:constr type="h" for="ch" forName="adorn" refType="w" refFor="ch" refForName="parentRect" fact="0.35"/>
              <dgm:constr type="b" for="ch" forName="adorn" refType="h"/>
              <dgm:constr type="l" for="ch" forName="adorn"/>
            </dgm:constrLst>
          </dgm:else>
        </dgm:choose>
        <dgm:ruleLst/>
        <dgm:layoutNode name="childRect" styleLbl="b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2SameRect" r:blip="">
            <dgm:adjLst>
              <dgm:adj idx="1" val="0.08"/>
            </dgm:adjLst>
          </dgm:shape>
          <dgm:presOf axis="des" ptType="node"/>
          <dgm:constrLst>
            <dgm:constr type="secFontSz" refType="primFontSz"/>
            <dgm:constr type="tMarg" refType="primFontSz" fact="0.3"/>
            <dgm:constr type="bMarg" refType="primFontSz" fact="0.1"/>
            <dgm:constr type="lMarg" refType="primFontSz" fact="0.1"/>
            <dgm:constr type="rMarg" refType="primFontSz" fact="0.1"/>
          </dgm:constrLst>
          <dgm:ruleLst>
            <dgm:rule type="primFontSz" val="5" fact="NaN" max="NaN"/>
          </dgm:ruleLst>
        </dgm:layoutNode>
        <dgm:layoutNode name="parentText">
          <dgm:varLst>
            <dgm:chMax val="0"/>
            <dgm:bulletEnabled val="1"/>
          </dgm:varLst>
          <dgm:choose name="Name6">
            <dgm:if name="Name7" func="var" arg="dir" op="equ" val="norm">
              <dgm:alg type="tx">
                <dgm:param type="parTxLTRAlign" val="l"/>
                <dgm:param type="parTxRTLAlign" val="l"/>
              </dgm:alg>
            </dgm:if>
            <dgm:else name="Name8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ect" r:blip="" zOrderOff="1" hideGeom="1">
            <dgm:adjLst/>
          </dgm:shape>
          <dgm:presOf axis="self" ptType="node"/>
          <dgm:constrLst>
            <dgm:constr type="tMarg"/>
            <dgm:constr type="bMarg"/>
            <dgm:constr type="lMarg" refType="primFontSz" fact="0.3"/>
            <dgm:constr type="rMarg" refType="primFontSz" fact="0.1"/>
          </dgm:constrLst>
          <dgm:ruleLst>
            <dgm:rule type="primFontSz" val="5" fact="NaN" max="NaN"/>
          </dgm:ruleLst>
        </dgm:layoutNode>
        <dgm:layoutNode name="parentRect" styleLbl="alignNode1">
          <dgm:alg type="sp"/>
          <dgm:shape xmlns:r="http://schemas.openxmlformats.org/officeDocument/2006/relationships" type="rect" r:blip="">
            <dgm:adjLst/>
          </dgm:shape>
          <dgm:presOf axis="self" ptType="node"/>
          <dgm:constrLst/>
          <dgm:ruleLst/>
        </dgm:layoutNode>
        <dgm:layoutNode name="adorn" styleLbl="fgAccFollowNode1">
          <dgm:alg type="sp"/>
          <dgm:shape xmlns:r="http://schemas.openxmlformats.org/officeDocument/2006/relationships" type="ellipse" r:blip="" blipPhldr="1">
            <dgm:adjLst/>
          </dgm:shape>
          <dgm:presOf/>
          <dgm:constrLst/>
          <dgm:ruleLst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w" val="1"/>
            <dgm:constr type="h" refType="w"/>
          </dgm:constrLst>
          <dgm:ruleLst/>
        </dgm:layoutNode>
      </dgm:forEach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5/8/layout/bList2">
  <dgm:title val=""/>
  <dgm:desc val=""/>
  <dgm:catLst>
    <dgm:cat type="list" pri="7000"/>
    <dgm:cat type="convert" pri="16000"/>
    <dgm:cat type="picture" pri="28000"/>
    <dgm:cat type="pictureconvert" pri="28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diagram">
    <dgm:varLst>
      <dgm:dir/>
      <dgm:animLvl val="lvl"/>
      <dgm:resizeHandles val="exact"/>
    </dgm:varLst>
    <dgm:choose name="Name0">
      <dgm:if name="Name1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08"/>
      <dgm:constr type="sp" refType="w" refFor="ch" refForName="compNode" op="equ" fact="0.16"/>
      <dgm:constr type="primFontSz" for="des" forName="parentText" op="equ" val="65"/>
      <dgm:constr type="primFontSz" for="des" forName="childRect" op="equ" val="65"/>
    </dgm:constrLst>
    <dgm:ruleLst/>
    <dgm:forEach name="nodesForEach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/>
        <dgm:choose name="Name3">
          <dgm:if name="Name4" axis="self" func="var" arg="dir" op="equ" val="norm">
            <dgm:constrLst>
              <dgm:constr type="w" val="1"/>
              <dgm:constr type="h" refType="w" fact="1.06"/>
              <dgm:constr type="h" for="ch" forName="childRect" refType="h" fact="0.65"/>
              <dgm:constr type="w" for="ch" forName="childRect" refType="w" fact="0.923"/>
              <dgm:constr type="l" for="ch" forName="childRect"/>
              <dgm:constr type="t" for="ch" forName="childRect"/>
              <dgm:constr type="w" for="ch" forName="parentText" refType="w" fact="0.65"/>
              <dgm:constr type="h" for="ch" forName="parentText" refType="h" refFor="ch" refForName="childRect" fact="0.43"/>
              <dgm:constr type="l" for="ch" forName="parentText"/>
              <dgm:constr type="t" for="ch" forName="parentText" refType="h" refFor="ch" refForName="childRect"/>
              <dgm:constr type="w" for="ch" forName="parentRect" refType="w" fact="0.923"/>
              <dgm:constr type="h" for="ch" forName="parentRect" refType="h" refFor="ch" refForName="parentText"/>
              <dgm:constr type="l" for="ch" forName="parentRect"/>
              <dgm:constr type="t" for="ch" forName="parentRect" refType="t" refFor="ch" refForName="parentText"/>
              <dgm:constr type="w" for="ch" forName="adorn" refType="w" refFor="ch" refForName="parentRect" fact="0.35"/>
              <dgm:constr type="h" for="ch" forName="adorn" refType="w" refFor="ch" refForName="parentRect" fact="0.35"/>
              <dgm:constr type="b" for="ch" forName="adorn" refType="h"/>
              <dgm:constr type="r" for="ch" forName="adorn" refType="w"/>
            </dgm:constrLst>
          </dgm:if>
          <dgm:else name="Name5">
            <dgm:constrLst>
              <dgm:constr type="w" val="1"/>
              <dgm:constr type="h" refType="w" fact="1.06"/>
              <dgm:constr type="h" for="ch" forName="childRect" refType="h" fact="0.65"/>
              <dgm:constr type="w" for="ch" forName="childRect" refType="w" fact="0.923"/>
              <dgm:constr type="r" for="ch" forName="childRect" refType="w"/>
              <dgm:constr type="t" for="ch" forName="childRect"/>
              <dgm:constr type="w" for="ch" forName="parentText" refType="w" fact="0.65"/>
              <dgm:constr type="h" for="ch" forName="parentText" refType="h" refFor="ch" refForName="childRect" fact="0.43"/>
              <dgm:constr type="r" for="ch" forName="parentText" refType="w"/>
              <dgm:constr type="t" for="ch" forName="parentText" refType="h" refFor="ch" refForName="childRect"/>
              <dgm:constr type="w" for="ch" forName="parentRect" refType="w" fact="0.923"/>
              <dgm:constr type="h" for="ch" forName="parentRect" refType="h" refFor="ch" refForName="parentText"/>
              <dgm:constr type="r" for="ch" forName="parentRect" refType="w"/>
              <dgm:constr type="t" for="ch" forName="parentRect" refType="t" refFor="ch" refForName="parentText"/>
              <dgm:constr type="w" for="ch" forName="adorn" refType="w" refFor="ch" refForName="parentRect" fact="0.35"/>
              <dgm:constr type="h" for="ch" forName="adorn" refType="w" refFor="ch" refForName="parentRect" fact="0.35"/>
              <dgm:constr type="b" for="ch" forName="adorn" refType="h"/>
              <dgm:constr type="l" for="ch" forName="adorn"/>
            </dgm:constrLst>
          </dgm:else>
        </dgm:choose>
        <dgm:ruleLst/>
        <dgm:layoutNode name="childRect" styleLbl="b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2SameRect" r:blip="">
            <dgm:adjLst>
              <dgm:adj idx="1" val="0.08"/>
            </dgm:adjLst>
          </dgm:shape>
          <dgm:presOf axis="des" ptType="node"/>
          <dgm:constrLst>
            <dgm:constr type="secFontSz" refType="primFontSz"/>
            <dgm:constr type="tMarg" refType="primFontSz" fact="0.3"/>
            <dgm:constr type="bMarg" refType="primFontSz" fact="0.1"/>
            <dgm:constr type="lMarg" refType="primFontSz" fact="0.1"/>
            <dgm:constr type="rMarg" refType="primFontSz" fact="0.1"/>
          </dgm:constrLst>
          <dgm:ruleLst>
            <dgm:rule type="primFontSz" val="5" fact="NaN" max="NaN"/>
          </dgm:ruleLst>
        </dgm:layoutNode>
        <dgm:layoutNode name="parentText">
          <dgm:varLst>
            <dgm:chMax val="0"/>
            <dgm:bulletEnabled val="1"/>
          </dgm:varLst>
          <dgm:choose name="Name6">
            <dgm:if name="Name7" func="var" arg="dir" op="equ" val="norm">
              <dgm:alg type="tx">
                <dgm:param type="parTxLTRAlign" val="l"/>
                <dgm:param type="parTxRTLAlign" val="l"/>
              </dgm:alg>
            </dgm:if>
            <dgm:else name="Name8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ect" r:blip="" zOrderOff="1" hideGeom="1">
            <dgm:adjLst/>
          </dgm:shape>
          <dgm:presOf axis="self" ptType="node"/>
          <dgm:constrLst>
            <dgm:constr type="tMarg"/>
            <dgm:constr type="bMarg"/>
            <dgm:constr type="lMarg" refType="primFontSz" fact="0.3"/>
            <dgm:constr type="rMarg" refType="primFontSz" fact="0.1"/>
          </dgm:constrLst>
          <dgm:ruleLst>
            <dgm:rule type="primFontSz" val="5" fact="NaN" max="NaN"/>
          </dgm:ruleLst>
        </dgm:layoutNode>
        <dgm:layoutNode name="parentRect" styleLbl="alignNode1">
          <dgm:alg type="sp"/>
          <dgm:shape xmlns:r="http://schemas.openxmlformats.org/officeDocument/2006/relationships" type="rect" r:blip="">
            <dgm:adjLst/>
          </dgm:shape>
          <dgm:presOf axis="self" ptType="node"/>
          <dgm:constrLst/>
          <dgm:ruleLst/>
        </dgm:layoutNode>
        <dgm:layoutNode name="adorn" styleLbl="fgAccFollowNode1">
          <dgm:alg type="sp"/>
          <dgm:shape xmlns:r="http://schemas.openxmlformats.org/officeDocument/2006/relationships" type="ellipse" r:blip="" blipPhldr="1">
            <dgm:adjLst/>
          </dgm:shape>
          <dgm:presOf/>
          <dgm:constrLst/>
          <dgm:ruleLst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w" val="1"/>
            <dgm:constr type="h" refType="w"/>
          </dgm:constrLst>
          <dgm:ruleLst/>
        </dgm:layoutNode>
      </dgm:forEach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3">
  <dgm:title val=""/>
  <dgm:desc val=""/>
  <dgm:catLst>
    <dgm:cat type="3D" pri="11300"/>
  </dgm:catLst>
  <dgm:scene3d>
    <a:camera prst="orthographicFront"/>
    <a:lightRig rig="threePt" dir="t"/>
  </dgm:scene3d>
  <dgm:styleLbl name="node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clear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182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>
        <a:rot lat="0" lon="0" rev="0"/>
      </a:camera>
      <a:lightRig rig="contrasting" dir="t">
        <a:rot lat="0" lon="0" rev="1200000"/>
      </a:lightRig>
    </dgm:scene3d>
    <dgm:sp3d z="10000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2700" prstMaterial="flat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>
        <a:rot lat="0" lon="0" rev="0"/>
      </a:camera>
      <a:lightRig rig="contrasting" dir="t">
        <a:rot lat="0" lon="0" rev="1200000"/>
      </a:lightRig>
    </dgm:scene3d>
    <dgm:sp3d z="-300000" prstMaterial="plastic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00800" h="1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>
        <a:rot lat="0" lon="0" rev="0"/>
      </a:camera>
      <a:lightRig rig="contrasting" dir="t">
        <a:rot lat="0" lon="0" rev="1200000"/>
      </a:lightRig>
    </dgm:scene3d>
    <dgm:sp3d z="-15240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4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6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7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6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7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5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6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9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apa!A1"/><Relationship Id="rId1" Type="http://schemas.openxmlformats.org/officeDocument/2006/relationships/image" Target="../media/image1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image" Target="../media/image3.sv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rta da equipe'!A1"/><Relationship Id="rId13" Type="http://schemas.openxmlformats.org/officeDocument/2006/relationships/diagramQuickStyle" Target="../diagrams/quickStyle15.xml"/><Relationship Id="rId18" Type="http://schemas.openxmlformats.org/officeDocument/2006/relationships/diagramQuickStyle" Target="../diagrams/quickStyle16.xml"/><Relationship Id="rId26" Type="http://schemas.openxmlformats.org/officeDocument/2006/relationships/diagramData" Target="../diagrams/data18.xml"/><Relationship Id="rId3" Type="http://schemas.openxmlformats.org/officeDocument/2006/relationships/image" Target="../media/image2.png"/><Relationship Id="rId21" Type="http://schemas.openxmlformats.org/officeDocument/2006/relationships/diagramData" Target="../diagrams/data17.xml"/><Relationship Id="rId7" Type="http://schemas.openxmlformats.org/officeDocument/2006/relationships/image" Target="../media/image5.svg"/><Relationship Id="rId12" Type="http://schemas.openxmlformats.org/officeDocument/2006/relationships/diagramLayout" Target="../diagrams/layout15.xml"/><Relationship Id="rId17" Type="http://schemas.openxmlformats.org/officeDocument/2006/relationships/diagramLayout" Target="../diagrams/layout16.xml"/><Relationship Id="rId25" Type="http://schemas.microsoft.com/office/2007/relationships/diagramDrawing" Target="../diagrams/drawing17.xml"/><Relationship Id="rId2" Type="http://schemas.openxmlformats.org/officeDocument/2006/relationships/hyperlink" Target="#fluidodin&#226;mica!A1"/><Relationship Id="rId16" Type="http://schemas.openxmlformats.org/officeDocument/2006/relationships/diagramData" Target="../diagrams/data16.xml"/><Relationship Id="rId20" Type="http://schemas.microsoft.com/office/2007/relationships/diagramDrawing" Target="../diagrams/drawing16.xml"/><Relationship Id="rId29" Type="http://schemas.openxmlformats.org/officeDocument/2006/relationships/diagramColors" Target="../diagrams/colors18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Data" Target="../diagrams/data15.xml"/><Relationship Id="rId24" Type="http://schemas.openxmlformats.org/officeDocument/2006/relationships/diagramColors" Target="../diagrams/colors17.xml"/><Relationship Id="rId5" Type="http://schemas.openxmlformats.org/officeDocument/2006/relationships/hyperlink" Target="#'Bulk e porosidade'!A1"/><Relationship Id="rId15" Type="http://schemas.microsoft.com/office/2007/relationships/diagramDrawing" Target="../diagrams/drawing15.xml"/><Relationship Id="rId23" Type="http://schemas.openxmlformats.org/officeDocument/2006/relationships/diagramQuickStyle" Target="../diagrams/quickStyle17.xml"/><Relationship Id="rId28" Type="http://schemas.openxmlformats.org/officeDocument/2006/relationships/diagramQuickStyle" Target="../diagrams/quickStyle18.xml"/><Relationship Id="rId10" Type="http://schemas.openxmlformats.org/officeDocument/2006/relationships/image" Target="../media/image10.svg"/><Relationship Id="rId19" Type="http://schemas.openxmlformats.org/officeDocument/2006/relationships/diagramColors" Target="../diagrams/colors16.xml"/><Relationship Id="rId4" Type="http://schemas.openxmlformats.org/officeDocument/2006/relationships/image" Target="../media/image3.svg"/><Relationship Id="rId9" Type="http://schemas.openxmlformats.org/officeDocument/2006/relationships/image" Target="../media/image7.png"/><Relationship Id="rId14" Type="http://schemas.openxmlformats.org/officeDocument/2006/relationships/diagramColors" Target="../diagrams/colors15.xml"/><Relationship Id="rId22" Type="http://schemas.openxmlformats.org/officeDocument/2006/relationships/diagramLayout" Target="../diagrams/layout17.xml"/><Relationship Id="rId27" Type="http://schemas.openxmlformats.org/officeDocument/2006/relationships/diagramLayout" Target="../diagrams/layout18.xml"/><Relationship Id="rId30" Type="http://schemas.microsoft.com/office/2007/relationships/diagramDrawing" Target="../diagrams/drawing18.xml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diagramData" Target="../diagrams/data22.xml"/><Relationship Id="rId21" Type="http://schemas.openxmlformats.org/officeDocument/2006/relationships/diagramData" Target="../diagrams/data21.xml"/><Relationship Id="rId42" Type="http://schemas.openxmlformats.org/officeDocument/2006/relationships/diagramLayout" Target="../diagrams/layout25.xml"/><Relationship Id="rId47" Type="http://schemas.openxmlformats.org/officeDocument/2006/relationships/diagramLayout" Target="../diagrams/layout26.xml"/><Relationship Id="rId63" Type="http://schemas.openxmlformats.org/officeDocument/2006/relationships/diagramQuickStyle" Target="../diagrams/quickStyle29.xml"/><Relationship Id="rId68" Type="http://schemas.openxmlformats.org/officeDocument/2006/relationships/diagramQuickStyle" Target="../diagrams/quickStyle30.xml"/><Relationship Id="rId7" Type="http://schemas.openxmlformats.org/officeDocument/2006/relationships/image" Target="../media/image5.svg"/><Relationship Id="rId2" Type="http://schemas.openxmlformats.org/officeDocument/2006/relationships/hyperlink" Target="#'Ensaio de secagem'!A1"/><Relationship Id="rId16" Type="http://schemas.openxmlformats.org/officeDocument/2006/relationships/diagramData" Target="../diagrams/data20.xml"/><Relationship Id="rId29" Type="http://schemas.openxmlformats.org/officeDocument/2006/relationships/diagramColors" Target="../diagrams/colors22.xml"/><Relationship Id="rId11" Type="http://schemas.openxmlformats.org/officeDocument/2006/relationships/diagramData" Target="../diagrams/data19.xml"/><Relationship Id="rId24" Type="http://schemas.openxmlformats.org/officeDocument/2006/relationships/diagramColors" Target="../diagrams/colors21.xml"/><Relationship Id="rId32" Type="http://schemas.openxmlformats.org/officeDocument/2006/relationships/diagramLayout" Target="../diagrams/layout23.xml"/><Relationship Id="rId37" Type="http://schemas.openxmlformats.org/officeDocument/2006/relationships/diagramLayout" Target="../diagrams/layout24.xml"/><Relationship Id="rId40" Type="http://schemas.microsoft.com/office/2007/relationships/diagramDrawing" Target="../diagrams/drawing24.xml"/><Relationship Id="rId45" Type="http://schemas.microsoft.com/office/2007/relationships/diagramDrawing" Target="../diagrams/drawing25.xml"/><Relationship Id="rId53" Type="http://schemas.openxmlformats.org/officeDocument/2006/relationships/diagramQuickStyle" Target="../diagrams/quickStyle27.xml"/><Relationship Id="rId58" Type="http://schemas.openxmlformats.org/officeDocument/2006/relationships/diagramQuickStyle" Target="../diagrams/quickStyle28.xml"/><Relationship Id="rId66" Type="http://schemas.openxmlformats.org/officeDocument/2006/relationships/diagramData" Target="../diagrams/data30.xml"/><Relationship Id="rId5" Type="http://schemas.openxmlformats.org/officeDocument/2006/relationships/hyperlink" Target="#Paquimetria!A1"/><Relationship Id="rId61" Type="http://schemas.openxmlformats.org/officeDocument/2006/relationships/diagramData" Target="../diagrams/data29.xml"/><Relationship Id="rId19" Type="http://schemas.openxmlformats.org/officeDocument/2006/relationships/diagramColors" Target="../diagrams/colors20.xml"/><Relationship Id="rId14" Type="http://schemas.openxmlformats.org/officeDocument/2006/relationships/diagramColors" Target="../diagrams/colors19.xml"/><Relationship Id="rId22" Type="http://schemas.openxmlformats.org/officeDocument/2006/relationships/diagramLayout" Target="../diagrams/layout21.xml"/><Relationship Id="rId27" Type="http://schemas.openxmlformats.org/officeDocument/2006/relationships/diagramLayout" Target="../diagrams/layout22.xml"/><Relationship Id="rId30" Type="http://schemas.microsoft.com/office/2007/relationships/diagramDrawing" Target="../diagrams/drawing22.xml"/><Relationship Id="rId35" Type="http://schemas.microsoft.com/office/2007/relationships/diagramDrawing" Target="../diagrams/drawing23.xml"/><Relationship Id="rId43" Type="http://schemas.openxmlformats.org/officeDocument/2006/relationships/diagramQuickStyle" Target="../diagrams/quickStyle25.xml"/><Relationship Id="rId48" Type="http://schemas.openxmlformats.org/officeDocument/2006/relationships/diagramQuickStyle" Target="../diagrams/quickStyle26.xml"/><Relationship Id="rId56" Type="http://schemas.openxmlformats.org/officeDocument/2006/relationships/diagramData" Target="../diagrams/data28.xml"/><Relationship Id="rId64" Type="http://schemas.openxmlformats.org/officeDocument/2006/relationships/diagramColors" Target="../diagrams/colors29.xml"/><Relationship Id="rId69" Type="http://schemas.openxmlformats.org/officeDocument/2006/relationships/diagramColors" Target="../diagrams/colors30.xml"/><Relationship Id="rId8" Type="http://schemas.openxmlformats.org/officeDocument/2006/relationships/hyperlink" Target="#'Carta da equipe'!A1"/><Relationship Id="rId51" Type="http://schemas.openxmlformats.org/officeDocument/2006/relationships/diagramData" Target="../diagrams/data27.xml"/><Relationship Id="rId3" Type="http://schemas.openxmlformats.org/officeDocument/2006/relationships/image" Target="../media/image2.png"/><Relationship Id="rId12" Type="http://schemas.openxmlformats.org/officeDocument/2006/relationships/diagramLayout" Target="../diagrams/layout19.xml"/><Relationship Id="rId17" Type="http://schemas.openxmlformats.org/officeDocument/2006/relationships/diagramLayout" Target="../diagrams/layout20.xml"/><Relationship Id="rId25" Type="http://schemas.microsoft.com/office/2007/relationships/diagramDrawing" Target="../diagrams/drawing21.xml"/><Relationship Id="rId33" Type="http://schemas.openxmlformats.org/officeDocument/2006/relationships/diagramQuickStyle" Target="../diagrams/quickStyle23.xml"/><Relationship Id="rId38" Type="http://schemas.openxmlformats.org/officeDocument/2006/relationships/diagramQuickStyle" Target="../diagrams/quickStyle24.xml"/><Relationship Id="rId46" Type="http://schemas.openxmlformats.org/officeDocument/2006/relationships/diagramData" Target="../diagrams/data26.xml"/><Relationship Id="rId59" Type="http://schemas.openxmlformats.org/officeDocument/2006/relationships/diagramColors" Target="../diagrams/colors28.xml"/><Relationship Id="rId67" Type="http://schemas.openxmlformats.org/officeDocument/2006/relationships/diagramLayout" Target="../diagrams/layout30.xml"/><Relationship Id="rId20" Type="http://schemas.microsoft.com/office/2007/relationships/diagramDrawing" Target="../diagrams/drawing20.xml"/><Relationship Id="rId41" Type="http://schemas.openxmlformats.org/officeDocument/2006/relationships/diagramData" Target="../diagrams/data25.xml"/><Relationship Id="rId54" Type="http://schemas.openxmlformats.org/officeDocument/2006/relationships/diagramColors" Target="../diagrams/colors27.xml"/><Relationship Id="rId62" Type="http://schemas.openxmlformats.org/officeDocument/2006/relationships/diagramLayout" Target="../diagrams/layout29.xml"/><Relationship Id="rId70" Type="http://schemas.microsoft.com/office/2007/relationships/diagramDrawing" Target="../diagrams/drawing30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5" Type="http://schemas.microsoft.com/office/2007/relationships/diagramDrawing" Target="../diagrams/drawing19.xml"/><Relationship Id="rId23" Type="http://schemas.openxmlformats.org/officeDocument/2006/relationships/diagramQuickStyle" Target="../diagrams/quickStyle21.xml"/><Relationship Id="rId28" Type="http://schemas.openxmlformats.org/officeDocument/2006/relationships/diagramQuickStyle" Target="../diagrams/quickStyle22.xml"/><Relationship Id="rId36" Type="http://schemas.openxmlformats.org/officeDocument/2006/relationships/diagramData" Target="../diagrams/data24.xml"/><Relationship Id="rId49" Type="http://schemas.openxmlformats.org/officeDocument/2006/relationships/diagramColors" Target="../diagrams/colors26.xml"/><Relationship Id="rId57" Type="http://schemas.openxmlformats.org/officeDocument/2006/relationships/diagramLayout" Target="../diagrams/layout28.xml"/><Relationship Id="rId10" Type="http://schemas.openxmlformats.org/officeDocument/2006/relationships/image" Target="../media/image10.svg"/><Relationship Id="rId31" Type="http://schemas.openxmlformats.org/officeDocument/2006/relationships/diagramData" Target="../diagrams/data23.xml"/><Relationship Id="rId44" Type="http://schemas.openxmlformats.org/officeDocument/2006/relationships/diagramColors" Target="../diagrams/colors25.xml"/><Relationship Id="rId52" Type="http://schemas.openxmlformats.org/officeDocument/2006/relationships/diagramLayout" Target="../diagrams/layout27.xml"/><Relationship Id="rId60" Type="http://schemas.microsoft.com/office/2007/relationships/diagramDrawing" Target="../diagrams/drawing28.xml"/><Relationship Id="rId65" Type="http://schemas.microsoft.com/office/2007/relationships/diagramDrawing" Target="../diagrams/drawing29.xml"/><Relationship Id="rId4" Type="http://schemas.openxmlformats.org/officeDocument/2006/relationships/image" Target="../media/image3.svg"/><Relationship Id="rId9" Type="http://schemas.openxmlformats.org/officeDocument/2006/relationships/image" Target="../media/image7.png"/><Relationship Id="rId13" Type="http://schemas.openxmlformats.org/officeDocument/2006/relationships/diagramQuickStyle" Target="../diagrams/quickStyle19.xml"/><Relationship Id="rId18" Type="http://schemas.openxmlformats.org/officeDocument/2006/relationships/diagramQuickStyle" Target="../diagrams/quickStyle20.xml"/><Relationship Id="rId39" Type="http://schemas.openxmlformats.org/officeDocument/2006/relationships/diagramColors" Target="../diagrams/colors24.xml"/><Relationship Id="rId34" Type="http://schemas.openxmlformats.org/officeDocument/2006/relationships/diagramColors" Target="../diagrams/colors23.xml"/><Relationship Id="rId50" Type="http://schemas.microsoft.com/office/2007/relationships/diagramDrawing" Target="../diagrams/drawing26.xml"/><Relationship Id="rId55" Type="http://schemas.microsoft.com/office/2007/relationships/diagramDrawing" Target="../diagrams/drawing27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diagramQuickStyle" Target="../diagrams/quickStyle31.xml"/><Relationship Id="rId18" Type="http://schemas.openxmlformats.org/officeDocument/2006/relationships/diagramQuickStyle" Target="../diagrams/quickStyle32.xml"/><Relationship Id="rId26" Type="http://schemas.openxmlformats.org/officeDocument/2006/relationships/diagramData" Target="../diagrams/data34.xml"/><Relationship Id="rId39" Type="http://schemas.openxmlformats.org/officeDocument/2006/relationships/diagramColors" Target="../diagrams/colors36.xml"/><Relationship Id="rId21" Type="http://schemas.openxmlformats.org/officeDocument/2006/relationships/diagramData" Target="../diagrams/data33.xml"/><Relationship Id="rId34" Type="http://schemas.openxmlformats.org/officeDocument/2006/relationships/diagramColors" Target="../diagrams/colors35.xml"/><Relationship Id="rId42" Type="http://schemas.openxmlformats.org/officeDocument/2006/relationships/diagramLayout" Target="../diagrams/layout37.xml"/><Relationship Id="rId47" Type="http://schemas.openxmlformats.org/officeDocument/2006/relationships/diagramLayout" Target="../diagrams/layout38.xml"/><Relationship Id="rId50" Type="http://schemas.microsoft.com/office/2007/relationships/diagramDrawing" Target="../diagrams/drawing38.xml"/><Relationship Id="rId7" Type="http://schemas.openxmlformats.org/officeDocument/2006/relationships/image" Target="../media/image5.svg"/><Relationship Id="rId2" Type="http://schemas.openxmlformats.org/officeDocument/2006/relationships/hyperlink" Target="#'Umidades inicial e final'!A1"/><Relationship Id="rId16" Type="http://schemas.openxmlformats.org/officeDocument/2006/relationships/diagramData" Target="../diagrams/data32.xml"/><Relationship Id="rId29" Type="http://schemas.openxmlformats.org/officeDocument/2006/relationships/diagramColors" Target="../diagrams/colors34.xml"/><Relationship Id="rId11" Type="http://schemas.openxmlformats.org/officeDocument/2006/relationships/diagramData" Target="../diagrams/data31.xml"/><Relationship Id="rId24" Type="http://schemas.openxmlformats.org/officeDocument/2006/relationships/diagramColors" Target="../diagrams/colors33.xml"/><Relationship Id="rId32" Type="http://schemas.openxmlformats.org/officeDocument/2006/relationships/diagramLayout" Target="../diagrams/layout35.xml"/><Relationship Id="rId37" Type="http://schemas.openxmlformats.org/officeDocument/2006/relationships/diagramLayout" Target="../diagrams/layout36.xml"/><Relationship Id="rId40" Type="http://schemas.microsoft.com/office/2007/relationships/diagramDrawing" Target="../diagrams/drawing36.xml"/><Relationship Id="rId45" Type="http://schemas.microsoft.com/office/2007/relationships/diagramDrawing" Target="../diagrams/drawing37.xml"/><Relationship Id="rId5" Type="http://schemas.openxmlformats.org/officeDocument/2006/relationships/hyperlink" Target="#fluidodin&#226;mica!A1"/><Relationship Id="rId15" Type="http://schemas.microsoft.com/office/2007/relationships/diagramDrawing" Target="../diagrams/drawing31.xml"/><Relationship Id="rId23" Type="http://schemas.openxmlformats.org/officeDocument/2006/relationships/diagramQuickStyle" Target="../diagrams/quickStyle33.xml"/><Relationship Id="rId28" Type="http://schemas.openxmlformats.org/officeDocument/2006/relationships/diagramQuickStyle" Target="../diagrams/quickStyle34.xml"/><Relationship Id="rId36" Type="http://schemas.openxmlformats.org/officeDocument/2006/relationships/diagramData" Target="../diagrams/data36.xml"/><Relationship Id="rId49" Type="http://schemas.openxmlformats.org/officeDocument/2006/relationships/diagramColors" Target="../diagrams/colors38.xml"/><Relationship Id="rId10" Type="http://schemas.openxmlformats.org/officeDocument/2006/relationships/image" Target="../media/image10.svg"/><Relationship Id="rId19" Type="http://schemas.openxmlformats.org/officeDocument/2006/relationships/diagramColors" Target="../diagrams/colors32.xml"/><Relationship Id="rId31" Type="http://schemas.openxmlformats.org/officeDocument/2006/relationships/diagramData" Target="../diagrams/data35.xml"/><Relationship Id="rId44" Type="http://schemas.openxmlformats.org/officeDocument/2006/relationships/diagramColors" Target="../diagrams/colors37.xml"/><Relationship Id="rId4" Type="http://schemas.openxmlformats.org/officeDocument/2006/relationships/image" Target="../media/image3.svg"/><Relationship Id="rId9" Type="http://schemas.openxmlformats.org/officeDocument/2006/relationships/image" Target="../media/image7.png"/><Relationship Id="rId14" Type="http://schemas.openxmlformats.org/officeDocument/2006/relationships/diagramColors" Target="../diagrams/colors31.xml"/><Relationship Id="rId22" Type="http://schemas.openxmlformats.org/officeDocument/2006/relationships/diagramLayout" Target="../diagrams/layout33.xml"/><Relationship Id="rId27" Type="http://schemas.openxmlformats.org/officeDocument/2006/relationships/diagramLayout" Target="../diagrams/layout34.xml"/><Relationship Id="rId30" Type="http://schemas.microsoft.com/office/2007/relationships/diagramDrawing" Target="../diagrams/drawing34.xml"/><Relationship Id="rId35" Type="http://schemas.microsoft.com/office/2007/relationships/diagramDrawing" Target="../diagrams/drawing35.xml"/><Relationship Id="rId43" Type="http://schemas.openxmlformats.org/officeDocument/2006/relationships/diagramQuickStyle" Target="../diagrams/quickStyle37.xml"/><Relationship Id="rId48" Type="http://schemas.openxmlformats.org/officeDocument/2006/relationships/diagramQuickStyle" Target="../diagrams/quickStyle38.xml"/><Relationship Id="rId8" Type="http://schemas.openxmlformats.org/officeDocument/2006/relationships/hyperlink" Target="#'Carta da equipe'!A1"/><Relationship Id="rId3" Type="http://schemas.openxmlformats.org/officeDocument/2006/relationships/image" Target="../media/image2.png"/><Relationship Id="rId12" Type="http://schemas.openxmlformats.org/officeDocument/2006/relationships/diagramLayout" Target="../diagrams/layout31.xml"/><Relationship Id="rId17" Type="http://schemas.openxmlformats.org/officeDocument/2006/relationships/diagramLayout" Target="../diagrams/layout32.xml"/><Relationship Id="rId25" Type="http://schemas.microsoft.com/office/2007/relationships/diagramDrawing" Target="../diagrams/drawing33.xml"/><Relationship Id="rId33" Type="http://schemas.openxmlformats.org/officeDocument/2006/relationships/diagramQuickStyle" Target="../diagrams/quickStyle35.xml"/><Relationship Id="rId38" Type="http://schemas.openxmlformats.org/officeDocument/2006/relationships/diagramQuickStyle" Target="../diagrams/quickStyle36.xml"/><Relationship Id="rId46" Type="http://schemas.openxmlformats.org/officeDocument/2006/relationships/diagramData" Target="../diagrams/data38.xml"/><Relationship Id="rId20" Type="http://schemas.microsoft.com/office/2007/relationships/diagramDrawing" Target="../diagrams/drawing32.xml"/><Relationship Id="rId41" Type="http://schemas.openxmlformats.org/officeDocument/2006/relationships/diagramData" Target="../diagrams/data37.xml"/><Relationship Id="rId1" Type="http://schemas.openxmlformats.org/officeDocument/2006/relationships/image" Target="../media/image1.png"/><Relationship Id="rId6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Carta da equipe'!A1"/><Relationship Id="rId13" Type="http://schemas.openxmlformats.org/officeDocument/2006/relationships/diagramQuickStyle" Target="../diagrams/quickStyle39.xml"/><Relationship Id="rId18" Type="http://schemas.openxmlformats.org/officeDocument/2006/relationships/diagramQuickStyle" Target="../diagrams/quickStyle40.xml"/><Relationship Id="rId3" Type="http://schemas.openxmlformats.org/officeDocument/2006/relationships/image" Target="../media/image2.png"/><Relationship Id="rId21" Type="http://schemas.openxmlformats.org/officeDocument/2006/relationships/diagramData" Target="../diagrams/data41.xml"/><Relationship Id="rId7" Type="http://schemas.openxmlformats.org/officeDocument/2006/relationships/image" Target="../media/image5.svg"/><Relationship Id="rId12" Type="http://schemas.openxmlformats.org/officeDocument/2006/relationships/diagramLayout" Target="../diagrams/layout39.xml"/><Relationship Id="rId17" Type="http://schemas.openxmlformats.org/officeDocument/2006/relationships/diagramLayout" Target="../diagrams/layout40.xml"/><Relationship Id="rId25" Type="http://schemas.microsoft.com/office/2007/relationships/diagramDrawing" Target="../diagrams/drawing41.xml"/><Relationship Id="rId2" Type="http://schemas.openxmlformats.org/officeDocument/2006/relationships/hyperlink" Target="#Compilado!A1"/><Relationship Id="rId16" Type="http://schemas.openxmlformats.org/officeDocument/2006/relationships/diagramData" Target="../diagrams/data40.xml"/><Relationship Id="rId20" Type="http://schemas.microsoft.com/office/2007/relationships/diagramDrawing" Target="../diagrams/drawing40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Data" Target="../diagrams/data39.xml"/><Relationship Id="rId24" Type="http://schemas.openxmlformats.org/officeDocument/2006/relationships/diagramColors" Target="../diagrams/colors41.xml"/><Relationship Id="rId5" Type="http://schemas.openxmlformats.org/officeDocument/2006/relationships/hyperlink" Target="#'Ensaio de secagem'!A1"/><Relationship Id="rId15" Type="http://schemas.microsoft.com/office/2007/relationships/diagramDrawing" Target="../diagrams/drawing39.xml"/><Relationship Id="rId23" Type="http://schemas.openxmlformats.org/officeDocument/2006/relationships/diagramQuickStyle" Target="../diagrams/quickStyle41.xml"/><Relationship Id="rId10" Type="http://schemas.openxmlformats.org/officeDocument/2006/relationships/image" Target="../media/image10.svg"/><Relationship Id="rId19" Type="http://schemas.openxmlformats.org/officeDocument/2006/relationships/diagramColors" Target="../diagrams/colors40.xml"/><Relationship Id="rId4" Type="http://schemas.openxmlformats.org/officeDocument/2006/relationships/image" Target="../media/image3.svg"/><Relationship Id="rId9" Type="http://schemas.openxmlformats.org/officeDocument/2006/relationships/image" Target="../media/image7.png"/><Relationship Id="rId14" Type="http://schemas.openxmlformats.org/officeDocument/2006/relationships/diagramColors" Target="../diagrams/colors39.xml"/><Relationship Id="rId22" Type="http://schemas.openxmlformats.org/officeDocument/2006/relationships/diagramLayout" Target="../diagrams/layout4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#'Objetivos (2)'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Umidades inicial e final'!A1"/><Relationship Id="rId4" Type="http://schemas.openxmlformats.org/officeDocument/2006/relationships/image" Target="../media/image3.sv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46.svg"/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12" Type="http://schemas.openxmlformats.org/officeDocument/2006/relationships/image" Target="../media/image45.png"/><Relationship Id="rId2" Type="http://schemas.openxmlformats.org/officeDocument/2006/relationships/hyperlink" Target="#REFER&#202;NCIAS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10.svg"/><Relationship Id="rId5" Type="http://schemas.openxmlformats.org/officeDocument/2006/relationships/hyperlink" Target="#Compilado!A1"/><Relationship Id="rId10" Type="http://schemas.openxmlformats.org/officeDocument/2006/relationships/image" Target="../media/image7.png"/><Relationship Id="rId4" Type="http://schemas.openxmlformats.org/officeDocument/2006/relationships/image" Target="../media/image3.svg"/><Relationship Id="rId9" Type="http://schemas.openxmlformats.org/officeDocument/2006/relationships/hyperlink" Target="#'Carta da equipe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svg"/><Relationship Id="rId7" Type="http://schemas.openxmlformats.org/officeDocument/2006/relationships/hyperlink" Target="#'Carta da equipe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Objetivos (2)'!A1"/><Relationship Id="rId9" Type="http://schemas.openxmlformats.org/officeDocument/2006/relationships/image" Target="../media/image10.sv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image" Target="../media/image50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hyperlink" Target="#Objetivos!A1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6" Type="http://schemas.openxmlformats.org/officeDocument/2006/relationships/hyperlink" Target="#'Carta da equipe'!A1"/><Relationship Id="rId5" Type="http://schemas.openxmlformats.org/officeDocument/2006/relationships/image" Target="../media/image3.svg"/><Relationship Id="rId10" Type="http://schemas.openxmlformats.org/officeDocument/2006/relationships/image" Target="../media/image8.sv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2" Type="http://schemas.openxmlformats.org/officeDocument/2006/relationships/hyperlink" Target="#'Caracteriza&#231;&#227;o das part&#237;culas'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10.svg"/><Relationship Id="rId5" Type="http://schemas.openxmlformats.org/officeDocument/2006/relationships/hyperlink" Target="#Capa!A1"/><Relationship Id="rId10" Type="http://schemas.openxmlformats.org/officeDocument/2006/relationships/image" Target="../media/image7.png"/><Relationship Id="rId4" Type="http://schemas.openxmlformats.org/officeDocument/2006/relationships/image" Target="../media/image3.svg"/><Relationship Id="rId9" Type="http://schemas.openxmlformats.org/officeDocument/2006/relationships/hyperlink" Target="#'Carta da equipe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1.xml"/><Relationship Id="rId13" Type="http://schemas.openxmlformats.org/officeDocument/2006/relationships/hyperlink" Target="#'Carta da equipe'!A1"/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12" Type="http://schemas.microsoft.com/office/2007/relationships/diagramDrawing" Target="../diagrams/drawing1.xml"/><Relationship Id="rId2" Type="http://schemas.openxmlformats.org/officeDocument/2006/relationships/hyperlink" Target="#'umidade inicial e final'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Colors" Target="../diagrams/colors1.xml"/><Relationship Id="rId5" Type="http://schemas.openxmlformats.org/officeDocument/2006/relationships/hyperlink" Target="#Objetivos!A1"/><Relationship Id="rId15" Type="http://schemas.openxmlformats.org/officeDocument/2006/relationships/image" Target="../media/image10.svg"/><Relationship Id="rId10" Type="http://schemas.openxmlformats.org/officeDocument/2006/relationships/diagramQuickStyle" Target="../diagrams/quickStyle1.xml"/><Relationship Id="rId4" Type="http://schemas.openxmlformats.org/officeDocument/2006/relationships/image" Target="../media/image3.svg"/><Relationship Id="rId9" Type="http://schemas.openxmlformats.org/officeDocument/2006/relationships/diagramLayout" Target="../diagrams/layout1.xml"/><Relationship Id="rId1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2.xml"/><Relationship Id="rId13" Type="http://schemas.openxmlformats.org/officeDocument/2006/relationships/diagramData" Target="../diagrams/data3.xml"/><Relationship Id="rId18" Type="http://schemas.openxmlformats.org/officeDocument/2006/relationships/diagramData" Target="../diagrams/data4.xml"/><Relationship Id="rId3" Type="http://schemas.openxmlformats.org/officeDocument/2006/relationships/image" Target="../media/image2.png"/><Relationship Id="rId21" Type="http://schemas.openxmlformats.org/officeDocument/2006/relationships/diagramColors" Target="../diagrams/colors4.xml"/><Relationship Id="rId7" Type="http://schemas.openxmlformats.org/officeDocument/2006/relationships/image" Target="../media/image5.svg"/><Relationship Id="rId12" Type="http://schemas.microsoft.com/office/2007/relationships/diagramDrawing" Target="../diagrams/drawing2.xml"/><Relationship Id="rId17" Type="http://schemas.microsoft.com/office/2007/relationships/diagramDrawing" Target="../diagrams/drawing3.xml"/><Relationship Id="rId25" Type="http://schemas.openxmlformats.org/officeDocument/2006/relationships/image" Target="../media/image10.svg"/><Relationship Id="rId2" Type="http://schemas.openxmlformats.org/officeDocument/2006/relationships/hyperlink" Target="#'Massa real'!A1"/><Relationship Id="rId16" Type="http://schemas.openxmlformats.org/officeDocument/2006/relationships/diagramColors" Target="../diagrams/colors3.xml"/><Relationship Id="rId20" Type="http://schemas.openxmlformats.org/officeDocument/2006/relationships/diagramQuickStyle" Target="../diagrams/quickStyle4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Colors" Target="../diagrams/colors2.xml"/><Relationship Id="rId24" Type="http://schemas.openxmlformats.org/officeDocument/2006/relationships/image" Target="../media/image7.png"/><Relationship Id="rId5" Type="http://schemas.openxmlformats.org/officeDocument/2006/relationships/hyperlink" Target="#'Caracteriza&#231;&#227;o das part&#237;culas'!A1"/><Relationship Id="rId15" Type="http://schemas.openxmlformats.org/officeDocument/2006/relationships/diagramQuickStyle" Target="../diagrams/quickStyle3.xml"/><Relationship Id="rId23" Type="http://schemas.openxmlformats.org/officeDocument/2006/relationships/hyperlink" Target="#'Carta da equipe'!A1"/><Relationship Id="rId10" Type="http://schemas.openxmlformats.org/officeDocument/2006/relationships/diagramQuickStyle" Target="../diagrams/quickStyle2.xml"/><Relationship Id="rId19" Type="http://schemas.openxmlformats.org/officeDocument/2006/relationships/diagramLayout" Target="../diagrams/layout4.xml"/><Relationship Id="rId4" Type="http://schemas.openxmlformats.org/officeDocument/2006/relationships/image" Target="../media/image3.svg"/><Relationship Id="rId9" Type="http://schemas.openxmlformats.org/officeDocument/2006/relationships/diagramLayout" Target="../diagrams/layout2.xml"/><Relationship Id="rId14" Type="http://schemas.openxmlformats.org/officeDocument/2006/relationships/diagramLayout" Target="../diagrams/layout3.xml"/><Relationship Id="rId22" Type="http://schemas.microsoft.com/office/2007/relationships/diagramDrawing" Target="../diagrams/drawing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5.xml"/><Relationship Id="rId13" Type="http://schemas.openxmlformats.org/officeDocument/2006/relationships/diagramData" Target="../diagrams/data6.xml"/><Relationship Id="rId18" Type="http://schemas.openxmlformats.org/officeDocument/2006/relationships/diagramData" Target="../diagrams/data7.xml"/><Relationship Id="rId26" Type="http://schemas.openxmlformats.org/officeDocument/2006/relationships/diagramColors" Target="../diagrams/colors8.xml"/><Relationship Id="rId3" Type="http://schemas.openxmlformats.org/officeDocument/2006/relationships/image" Target="../media/image2.png"/><Relationship Id="rId21" Type="http://schemas.openxmlformats.org/officeDocument/2006/relationships/diagramColors" Target="../diagrams/colors7.xml"/><Relationship Id="rId7" Type="http://schemas.openxmlformats.org/officeDocument/2006/relationships/image" Target="../media/image5.svg"/><Relationship Id="rId12" Type="http://schemas.microsoft.com/office/2007/relationships/diagramDrawing" Target="../diagrams/drawing5.xml"/><Relationship Id="rId17" Type="http://schemas.microsoft.com/office/2007/relationships/diagramDrawing" Target="../diagrams/drawing6.xml"/><Relationship Id="rId25" Type="http://schemas.openxmlformats.org/officeDocument/2006/relationships/diagramQuickStyle" Target="../diagrams/quickStyle8.xml"/><Relationship Id="rId2" Type="http://schemas.openxmlformats.org/officeDocument/2006/relationships/hyperlink" Target="#Peneiramento!A1"/><Relationship Id="rId16" Type="http://schemas.openxmlformats.org/officeDocument/2006/relationships/diagramColors" Target="../diagrams/colors6.xml"/><Relationship Id="rId20" Type="http://schemas.openxmlformats.org/officeDocument/2006/relationships/diagramQuickStyle" Target="../diagrams/quickStyle7.xml"/><Relationship Id="rId29" Type="http://schemas.openxmlformats.org/officeDocument/2006/relationships/diagramLayout" Target="../diagrams/layout9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Colors" Target="../diagrams/colors5.xml"/><Relationship Id="rId24" Type="http://schemas.openxmlformats.org/officeDocument/2006/relationships/diagramLayout" Target="../diagrams/layout8.xml"/><Relationship Id="rId32" Type="http://schemas.microsoft.com/office/2007/relationships/diagramDrawing" Target="../diagrams/drawing9.xml"/><Relationship Id="rId5" Type="http://schemas.openxmlformats.org/officeDocument/2006/relationships/hyperlink" Target="#'umidade inicial e final'!A1"/><Relationship Id="rId15" Type="http://schemas.openxmlformats.org/officeDocument/2006/relationships/diagramQuickStyle" Target="../diagrams/quickStyle6.xml"/><Relationship Id="rId23" Type="http://schemas.openxmlformats.org/officeDocument/2006/relationships/diagramData" Target="../diagrams/data8.xml"/><Relationship Id="rId28" Type="http://schemas.openxmlformats.org/officeDocument/2006/relationships/diagramData" Target="../diagrams/data9.xml"/><Relationship Id="rId10" Type="http://schemas.openxmlformats.org/officeDocument/2006/relationships/diagramQuickStyle" Target="../diagrams/quickStyle5.xml"/><Relationship Id="rId19" Type="http://schemas.openxmlformats.org/officeDocument/2006/relationships/diagramLayout" Target="../diagrams/layout7.xml"/><Relationship Id="rId31" Type="http://schemas.openxmlformats.org/officeDocument/2006/relationships/diagramColors" Target="../diagrams/colors9.xml"/><Relationship Id="rId4" Type="http://schemas.openxmlformats.org/officeDocument/2006/relationships/image" Target="../media/image3.svg"/><Relationship Id="rId9" Type="http://schemas.openxmlformats.org/officeDocument/2006/relationships/diagramLayout" Target="../diagrams/layout5.xml"/><Relationship Id="rId14" Type="http://schemas.openxmlformats.org/officeDocument/2006/relationships/diagramLayout" Target="../diagrams/layout6.xml"/><Relationship Id="rId22" Type="http://schemas.microsoft.com/office/2007/relationships/diagramDrawing" Target="../diagrams/drawing7.xml"/><Relationship Id="rId27" Type="http://schemas.microsoft.com/office/2007/relationships/diagramDrawing" Target="../diagrams/drawing8.xml"/><Relationship Id="rId30" Type="http://schemas.openxmlformats.org/officeDocument/2006/relationships/diagramQuickStyle" Target="../diagrams/quickStyle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10.xml"/><Relationship Id="rId13" Type="http://schemas.openxmlformats.org/officeDocument/2006/relationships/diagramData" Target="../diagrams/data11.xml"/><Relationship Id="rId18" Type="http://schemas.openxmlformats.org/officeDocument/2006/relationships/diagramData" Target="../diagrams/data12.xml"/><Relationship Id="rId26" Type="http://schemas.openxmlformats.org/officeDocument/2006/relationships/diagramColors" Target="../diagrams/colors13.xml"/><Relationship Id="rId3" Type="http://schemas.openxmlformats.org/officeDocument/2006/relationships/image" Target="../media/image2.png"/><Relationship Id="rId21" Type="http://schemas.openxmlformats.org/officeDocument/2006/relationships/diagramColors" Target="../diagrams/colors12.xml"/><Relationship Id="rId7" Type="http://schemas.openxmlformats.org/officeDocument/2006/relationships/image" Target="../media/image5.svg"/><Relationship Id="rId12" Type="http://schemas.microsoft.com/office/2007/relationships/diagramDrawing" Target="../diagrams/drawing10.xml"/><Relationship Id="rId17" Type="http://schemas.microsoft.com/office/2007/relationships/diagramDrawing" Target="../diagrams/drawing11.xml"/><Relationship Id="rId25" Type="http://schemas.openxmlformats.org/officeDocument/2006/relationships/diagramQuickStyle" Target="../diagrams/quickStyle13.xml"/><Relationship Id="rId2" Type="http://schemas.openxmlformats.org/officeDocument/2006/relationships/hyperlink" Target="#'Bulk e porosidade'!A1"/><Relationship Id="rId16" Type="http://schemas.openxmlformats.org/officeDocument/2006/relationships/diagramColors" Target="../diagrams/colors11.xml"/><Relationship Id="rId20" Type="http://schemas.openxmlformats.org/officeDocument/2006/relationships/diagramQuickStyle" Target="../diagrams/quickStyle12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Colors" Target="../diagrams/colors10.xml"/><Relationship Id="rId24" Type="http://schemas.openxmlformats.org/officeDocument/2006/relationships/diagramLayout" Target="../diagrams/layout13.xml"/><Relationship Id="rId5" Type="http://schemas.openxmlformats.org/officeDocument/2006/relationships/hyperlink" Target="#'Massa real'!A1"/><Relationship Id="rId15" Type="http://schemas.openxmlformats.org/officeDocument/2006/relationships/diagramQuickStyle" Target="../diagrams/quickStyle11.xml"/><Relationship Id="rId23" Type="http://schemas.openxmlformats.org/officeDocument/2006/relationships/diagramData" Target="../diagrams/data13.xml"/><Relationship Id="rId10" Type="http://schemas.openxmlformats.org/officeDocument/2006/relationships/diagramQuickStyle" Target="../diagrams/quickStyle10.xml"/><Relationship Id="rId19" Type="http://schemas.openxmlformats.org/officeDocument/2006/relationships/diagramLayout" Target="../diagrams/layout12.xml"/><Relationship Id="rId4" Type="http://schemas.openxmlformats.org/officeDocument/2006/relationships/image" Target="../media/image3.svg"/><Relationship Id="rId9" Type="http://schemas.openxmlformats.org/officeDocument/2006/relationships/diagramLayout" Target="../diagrams/layout10.xml"/><Relationship Id="rId14" Type="http://schemas.openxmlformats.org/officeDocument/2006/relationships/diagramLayout" Target="../diagrams/layout11.xml"/><Relationship Id="rId22" Type="http://schemas.microsoft.com/office/2007/relationships/diagramDrawing" Target="../diagrams/drawing12.xml"/><Relationship Id="rId27" Type="http://schemas.microsoft.com/office/2007/relationships/diagramDrawing" Target="../diagrams/drawing1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diagramData" Target="../diagrams/data14.xml"/><Relationship Id="rId3" Type="http://schemas.openxmlformats.org/officeDocument/2006/relationships/image" Target="../media/image2.png"/><Relationship Id="rId7" Type="http://schemas.openxmlformats.org/officeDocument/2006/relationships/image" Target="../media/image5.svg"/><Relationship Id="rId12" Type="http://schemas.microsoft.com/office/2007/relationships/diagramDrawing" Target="../diagrams/drawing14.xml"/><Relationship Id="rId2" Type="http://schemas.openxmlformats.org/officeDocument/2006/relationships/hyperlink" Target="#Paquimetria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diagramColors" Target="../diagrams/colors14.xml"/><Relationship Id="rId5" Type="http://schemas.openxmlformats.org/officeDocument/2006/relationships/hyperlink" Target="#Peneiramento!A1"/><Relationship Id="rId10" Type="http://schemas.openxmlformats.org/officeDocument/2006/relationships/diagramQuickStyle" Target="../diagrams/quickStyle14.xml"/><Relationship Id="rId4" Type="http://schemas.openxmlformats.org/officeDocument/2006/relationships/image" Target="../media/image3.svg"/><Relationship Id="rId9" Type="http://schemas.openxmlformats.org/officeDocument/2006/relationships/diagramLayout" Target="../diagrams/layout14.xml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510267</xdr:colOff>
      <xdr:row>0</xdr:row>
      <xdr:rowOff>140834</xdr:rowOff>
    </xdr:from>
    <xdr:to>
      <xdr:col>9</xdr:col>
      <xdr:colOff>159883</xdr:colOff>
      <xdr:row>25</xdr:row>
      <xdr:rowOff>136071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10267" y="140834"/>
          <a:ext cx="5136016" cy="9596437"/>
        </a:xfrm>
        <a:prstGeom prst="rect">
          <a:avLst/>
        </a:prstGeom>
        <a:pattFill prst="solidDmnd">
          <a:fgClr>
            <a:schemeClr val="accent6">
              <a:lumMod val="60000"/>
              <a:lumOff val="40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353786</xdr:colOff>
      <xdr:row>1</xdr:row>
      <xdr:rowOff>0</xdr:rowOff>
    </xdr:from>
    <xdr:to>
      <xdr:col>10</xdr:col>
      <xdr:colOff>557894</xdr:colOff>
      <xdr:row>3</xdr:row>
      <xdr:rowOff>217714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864679" y="258536"/>
          <a:ext cx="816429" cy="1020535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22</xdr:col>
      <xdr:colOff>43544</xdr:colOff>
      <xdr:row>0</xdr:row>
      <xdr:rowOff>95250</xdr:rowOff>
    </xdr:from>
    <xdr:to>
      <xdr:col>30</xdr:col>
      <xdr:colOff>319878</xdr:colOff>
      <xdr:row>12</xdr:row>
      <xdr:rowOff>260895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0922344" y="95250"/>
          <a:ext cx="5153134" cy="7328445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510269</xdr:colOff>
      <xdr:row>0</xdr:row>
      <xdr:rowOff>209550</xdr:rowOff>
    </xdr:from>
    <xdr:to>
      <xdr:col>27</xdr:col>
      <xdr:colOff>205469</xdr:colOff>
      <xdr:row>2</xdr:row>
      <xdr:rowOff>514350</xdr:rowOff>
    </xdr:to>
    <xdr:pic>
      <xdr:nvPicPr>
        <xdr:cNvPr id="8" name="Gráfico 7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3217869" y="2095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24</xdr:col>
      <xdr:colOff>357869</xdr:colOff>
      <xdr:row>0</xdr:row>
      <xdr:rowOff>209550</xdr:rowOff>
    </xdr:from>
    <xdr:to>
      <xdr:col>26</xdr:col>
      <xdr:colOff>53069</xdr:colOff>
      <xdr:row>2</xdr:row>
      <xdr:rowOff>514350</xdr:rowOff>
    </xdr:to>
    <xdr:pic>
      <xdr:nvPicPr>
        <xdr:cNvPr id="9" name="Gráfico 8" descr="Voltar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2455869" y="209550"/>
          <a:ext cx="914400" cy="914400"/>
        </a:xfrm>
        <a:prstGeom prst="rect">
          <a:avLst/>
        </a:prstGeom>
      </xdr:spPr>
    </xdr:pic>
    <xdr:clientData/>
  </xdr:twoCellAnchor>
  <xdr:twoCellAnchor>
    <xdr:from>
      <xdr:col>22</xdr:col>
      <xdr:colOff>54429</xdr:colOff>
      <xdr:row>12</xdr:row>
      <xdr:rowOff>48986</xdr:rowOff>
    </xdr:from>
    <xdr:to>
      <xdr:col>23</xdr:col>
      <xdr:colOff>258537</xdr:colOff>
      <xdr:row>15</xdr:row>
      <xdr:rowOff>247650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0933229" y="7211786"/>
          <a:ext cx="813708" cy="1113064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603249</xdr:colOff>
      <xdr:row>0</xdr:row>
      <xdr:rowOff>0</xdr:rowOff>
    </xdr:from>
    <xdr:to>
      <xdr:col>37</xdr:col>
      <xdr:colOff>245490</xdr:colOff>
      <xdr:row>27</xdr:row>
      <xdr:rowOff>184695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328862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32</xdr:col>
      <xdr:colOff>449488</xdr:colOff>
      <xdr:row>0</xdr:row>
      <xdr:rowOff>168728</xdr:rowOff>
    </xdr:from>
    <xdr:to>
      <xdr:col>34</xdr:col>
      <xdr:colOff>148317</xdr:colOff>
      <xdr:row>4</xdr:row>
      <xdr:rowOff>48985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5547863" y="168728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31</xdr:col>
      <xdr:colOff>299810</xdr:colOff>
      <xdr:row>0</xdr:row>
      <xdr:rowOff>168728</xdr:rowOff>
    </xdr:from>
    <xdr:to>
      <xdr:col>32</xdr:col>
      <xdr:colOff>601888</xdr:colOff>
      <xdr:row>4</xdr:row>
      <xdr:rowOff>48985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4794935" y="168728"/>
          <a:ext cx="905328" cy="896257"/>
        </a:xfrm>
        <a:prstGeom prst="rect">
          <a:avLst/>
        </a:prstGeom>
      </xdr:spPr>
    </xdr:pic>
    <xdr:clientData/>
  </xdr:twoCellAnchor>
  <xdr:twoCellAnchor>
    <xdr:from>
      <xdr:col>23</xdr:col>
      <xdr:colOff>163287</xdr:colOff>
      <xdr:row>0</xdr:row>
      <xdr:rowOff>0</xdr:rowOff>
    </xdr:from>
    <xdr:to>
      <xdr:col>29</xdr:col>
      <xdr:colOff>303894</xdr:colOff>
      <xdr:row>31</xdr:row>
      <xdr:rowOff>174624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9832412" y="0"/>
          <a:ext cx="3760107" cy="8207374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23</xdr:col>
      <xdr:colOff>158750</xdr:colOff>
      <xdr:row>31</xdr:row>
      <xdr:rowOff>206375</xdr:rowOff>
    </xdr:from>
    <xdr:to>
      <xdr:col>29</xdr:col>
      <xdr:colOff>317500</xdr:colOff>
      <xdr:row>35</xdr:row>
      <xdr:rowOff>174483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9827875" y="8239125"/>
          <a:ext cx="3778250" cy="984108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PAQUIMETRIA</a:t>
          </a:r>
        </a:p>
      </xdr:txBody>
    </xdr:sp>
    <xdr:clientData/>
  </xdr:twoCellAnchor>
  <xdr:twoCellAnchor>
    <xdr:from>
      <xdr:col>23</xdr:col>
      <xdr:colOff>142875</xdr:colOff>
      <xdr:row>35</xdr:row>
      <xdr:rowOff>135121</xdr:rowOff>
    </xdr:from>
    <xdr:to>
      <xdr:col>29</xdr:col>
      <xdr:colOff>331562</xdr:colOff>
      <xdr:row>46</xdr:row>
      <xdr:rowOff>247672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9812000" y="9183871"/>
          <a:ext cx="3808187" cy="2906551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4</xdr:col>
      <xdr:colOff>777875</xdr:colOff>
      <xdr:row>0</xdr:row>
      <xdr:rowOff>0</xdr:rowOff>
    </xdr:from>
    <xdr:ext cx="10826750" cy="1088571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3714750" y="0"/>
          <a:ext cx="10826750" cy="108857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7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Paquímetro</a:t>
          </a:r>
        </a:p>
      </xdr:txBody>
    </xdr:sp>
    <xdr:clientData/>
  </xdr:oneCellAnchor>
  <xdr:twoCellAnchor editAs="oneCell">
    <xdr:from>
      <xdr:col>0</xdr:col>
      <xdr:colOff>47625</xdr:colOff>
      <xdr:row>29</xdr:row>
      <xdr:rowOff>63500</xdr:rowOff>
    </xdr:from>
    <xdr:to>
      <xdr:col>1</xdr:col>
      <xdr:colOff>288017</xdr:colOff>
      <xdr:row>32</xdr:row>
      <xdr:rowOff>145142</xdr:rowOff>
    </xdr:to>
    <xdr:pic>
      <xdr:nvPicPr>
        <xdr:cNvPr id="11" name="Gráfico 10" descr="Iní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7625" y="7429500"/>
          <a:ext cx="843642" cy="843642"/>
        </a:xfrm>
        <a:prstGeom prst="rect">
          <a:avLst/>
        </a:prstGeom>
      </xdr:spPr>
    </xdr:pic>
    <xdr:clientData/>
  </xdr:twoCellAnchor>
  <xdr:twoCellAnchor>
    <xdr:from>
      <xdr:col>0</xdr:col>
      <xdr:colOff>396874</xdr:colOff>
      <xdr:row>4</xdr:row>
      <xdr:rowOff>112711</xdr:rowOff>
    </xdr:from>
    <xdr:to>
      <xdr:col>8</xdr:col>
      <xdr:colOff>1111249</xdr:colOff>
      <xdr:row>17</xdr:row>
      <xdr:rowOff>95250</xdr:rowOff>
    </xdr:to>
    <xdr:graphicFrame macro="">
      <xdr:nvGraphicFramePr>
        <xdr:cNvPr id="23" name="Diagrama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</xdr:row>
          <xdr:rowOff>0</xdr:rowOff>
        </xdr:from>
        <xdr:to>
          <xdr:col>1</xdr:col>
          <xdr:colOff>480060</xdr:colOff>
          <xdr:row>25</xdr:row>
          <xdr:rowOff>45720</xdr:rowOff>
        </xdr:to>
        <xdr:sp macro="" textlink="">
          <xdr:nvSpPr>
            <xdr:cNvPr id="23554" name="Scroll Bar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A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822960</xdr:colOff>
          <xdr:row>19</xdr:row>
          <xdr:rowOff>228600</xdr:rowOff>
        </xdr:from>
        <xdr:to>
          <xdr:col>6</xdr:col>
          <xdr:colOff>1280160</xdr:colOff>
          <xdr:row>25</xdr:row>
          <xdr:rowOff>7620</xdr:rowOff>
        </xdr:to>
        <xdr:sp macro="" textlink="">
          <xdr:nvSpPr>
            <xdr:cNvPr id="23555" name="Scroll Bar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A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10</xdr:row>
          <xdr:rowOff>220980</xdr:rowOff>
        </xdr:from>
        <xdr:to>
          <xdr:col>13</xdr:col>
          <xdr:colOff>0</xdr:colOff>
          <xdr:row>13</xdr:row>
          <xdr:rowOff>160020</xdr:rowOff>
        </xdr:to>
        <xdr:sp macro="" textlink="">
          <xdr:nvSpPr>
            <xdr:cNvPr id="23556" name="Drop Dow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A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206375</xdr:colOff>
      <xdr:row>0</xdr:row>
      <xdr:rowOff>63500</xdr:rowOff>
    </xdr:from>
    <xdr:to>
      <xdr:col>29</xdr:col>
      <xdr:colOff>283483</xdr:colOff>
      <xdr:row>14</xdr:row>
      <xdr:rowOff>219982</xdr:rowOff>
    </xdr:to>
    <xdr:graphicFrame macro="">
      <xdr:nvGraphicFramePr>
        <xdr:cNvPr id="28" name="Diagrama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13</xdr:col>
      <xdr:colOff>222251</xdr:colOff>
      <xdr:row>15</xdr:row>
      <xdr:rowOff>74840</xdr:rowOff>
    </xdr:from>
    <xdr:to>
      <xdr:col>29</xdr:col>
      <xdr:colOff>299359</xdr:colOff>
      <xdr:row>20</xdr:row>
      <xdr:rowOff>127000</xdr:rowOff>
    </xdr:to>
    <xdr:graphicFrame macro="">
      <xdr:nvGraphicFramePr>
        <xdr:cNvPr id="29" name="Diagrama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  <xdr:twoCellAnchor>
    <xdr:from>
      <xdr:col>13</xdr:col>
      <xdr:colOff>222250</xdr:colOff>
      <xdr:row>20</xdr:row>
      <xdr:rowOff>95249</xdr:rowOff>
    </xdr:from>
    <xdr:to>
      <xdr:col>29</xdr:col>
      <xdr:colOff>317499</xdr:colOff>
      <xdr:row>27</xdr:row>
      <xdr:rowOff>0</xdr:rowOff>
    </xdr:to>
    <xdr:graphicFrame macro="">
      <xdr:nvGraphicFramePr>
        <xdr:cNvPr id="25" name="Diagrama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142874</xdr:colOff>
      <xdr:row>0</xdr:row>
      <xdr:rowOff>0</xdr:rowOff>
    </xdr:from>
    <xdr:to>
      <xdr:col>34</xdr:col>
      <xdr:colOff>388365</xdr:colOff>
      <xdr:row>26</xdr:row>
      <xdr:rowOff>162470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922587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29</xdr:col>
      <xdr:colOff>592363</xdr:colOff>
      <xdr:row>0</xdr:row>
      <xdr:rowOff>168728</xdr:rowOff>
    </xdr:from>
    <xdr:to>
      <xdr:col>31</xdr:col>
      <xdr:colOff>291192</xdr:colOff>
      <xdr:row>4</xdr:row>
      <xdr:rowOff>48985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1485113" y="168728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28</xdr:col>
      <xdr:colOff>442685</xdr:colOff>
      <xdr:row>0</xdr:row>
      <xdr:rowOff>168728</xdr:rowOff>
    </xdr:from>
    <xdr:to>
      <xdr:col>30</xdr:col>
      <xdr:colOff>141513</xdr:colOff>
      <xdr:row>4</xdr:row>
      <xdr:rowOff>48985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30732185" y="168728"/>
          <a:ext cx="905328" cy="896257"/>
        </a:xfrm>
        <a:prstGeom prst="rect">
          <a:avLst/>
        </a:prstGeom>
      </xdr:spPr>
    </xdr:pic>
    <xdr:clientData/>
  </xdr:twoCellAnchor>
  <xdr:twoCellAnchor>
    <xdr:from>
      <xdr:col>20</xdr:col>
      <xdr:colOff>306162</xdr:colOff>
      <xdr:row>0</xdr:row>
      <xdr:rowOff>1</xdr:rowOff>
    </xdr:from>
    <xdr:to>
      <xdr:col>26</xdr:col>
      <xdr:colOff>446769</xdr:colOff>
      <xdr:row>31</xdr:row>
      <xdr:rowOff>238125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5769662" y="1"/>
          <a:ext cx="3760107" cy="8826499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301625</xdr:colOff>
      <xdr:row>31</xdr:row>
      <xdr:rowOff>15875</xdr:rowOff>
    </xdr:from>
    <xdr:to>
      <xdr:col>26</xdr:col>
      <xdr:colOff>460375</xdr:colOff>
      <xdr:row>35</xdr:row>
      <xdr:rowOff>222250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25765125" y="8604250"/>
          <a:ext cx="3778250" cy="128587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FLUIDODINÂMICA</a:t>
          </a:r>
        </a:p>
      </xdr:txBody>
    </xdr:sp>
    <xdr:clientData/>
  </xdr:twoCellAnchor>
  <xdr:twoCellAnchor>
    <xdr:from>
      <xdr:col>20</xdr:col>
      <xdr:colOff>301625</xdr:colOff>
      <xdr:row>35</xdr:row>
      <xdr:rowOff>254000</xdr:rowOff>
    </xdr:from>
    <xdr:to>
      <xdr:col>26</xdr:col>
      <xdr:colOff>490312</xdr:colOff>
      <xdr:row>52</xdr:row>
      <xdr:rowOff>15875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25765125" y="9921875"/>
          <a:ext cx="3808187" cy="4524375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187325</xdr:colOff>
      <xdr:row>74</xdr:row>
      <xdr:rowOff>165100</xdr:rowOff>
    </xdr:from>
    <xdr:to>
      <xdr:col>1</xdr:col>
      <xdr:colOff>427717</xdr:colOff>
      <xdr:row>77</xdr:row>
      <xdr:rowOff>218167</xdr:rowOff>
    </xdr:to>
    <xdr:pic>
      <xdr:nvPicPr>
        <xdr:cNvPr id="11" name="Gráfico 10" descr="Iní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87325" y="21558250"/>
          <a:ext cx="849992" cy="8722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396875</xdr:colOff>
      <xdr:row>10</xdr:row>
      <xdr:rowOff>15875</xdr:rowOff>
    </xdr:to>
    <xdr:graphicFrame macro="">
      <xdr:nvGraphicFramePr>
        <xdr:cNvPr id="12" name="Diagrama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601980</xdr:colOff>
          <xdr:row>9</xdr:row>
          <xdr:rowOff>7620</xdr:rowOff>
        </xdr:from>
        <xdr:to>
          <xdr:col>5</xdr:col>
          <xdr:colOff>45720</xdr:colOff>
          <xdr:row>10</xdr:row>
          <xdr:rowOff>182880</xdr:rowOff>
        </xdr:to>
        <xdr:sp macro="" textlink="">
          <xdr:nvSpPr>
            <xdr:cNvPr id="24578" name="Drop Down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B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1412874</xdr:colOff>
      <xdr:row>0</xdr:row>
      <xdr:rowOff>136526</xdr:rowOff>
    </xdr:from>
    <xdr:to>
      <xdr:col>12</xdr:col>
      <xdr:colOff>174626</xdr:colOff>
      <xdr:row>7</xdr:row>
      <xdr:rowOff>47626</xdr:rowOff>
    </xdr:to>
    <xdr:graphicFrame macro="">
      <xdr:nvGraphicFramePr>
        <xdr:cNvPr id="13" name="Diagrama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982980</xdr:colOff>
          <xdr:row>8</xdr:row>
          <xdr:rowOff>220980</xdr:rowOff>
        </xdr:from>
        <xdr:to>
          <xdr:col>5</xdr:col>
          <xdr:colOff>1402080</xdr:colOff>
          <xdr:row>12</xdr:row>
          <xdr:rowOff>182880</xdr:rowOff>
        </xdr:to>
        <xdr:sp macro="" textlink="">
          <xdr:nvSpPr>
            <xdr:cNvPr id="24579" name="Scroll Bar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B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15874</xdr:colOff>
      <xdr:row>15</xdr:row>
      <xdr:rowOff>79375</xdr:rowOff>
    </xdr:from>
    <xdr:to>
      <xdr:col>10</xdr:col>
      <xdr:colOff>15875</xdr:colOff>
      <xdr:row>21</xdr:row>
      <xdr:rowOff>22224</xdr:rowOff>
    </xdr:to>
    <xdr:graphicFrame macro="">
      <xdr:nvGraphicFramePr>
        <xdr:cNvPr id="17" name="Diagrama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2423160</xdr:colOff>
          <xdr:row>28</xdr:row>
          <xdr:rowOff>228600</xdr:rowOff>
        </xdr:from>
        <xdr:to>
          <xdr:col>6</xdr:col>
          <xdr:colOff>2827020</xdr:colOff>
          <xdr:row>33</xdr:row>
          <xdr:rowOff>7620</xdr:rowOff>
        </xdr:to>
        <xdr:sp macro="" textlink="">
          <xdr:nvSpPr>
            <xdr:cNvPr id="24583" name="Scroll Bar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B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380999</xdr:colOff>
      <xdr:row>28</xdr:row>
      <xdr:rowOff>9525</xdr:rowOff>
    </xdr:from>
    <xdr:to>
      <xdr:col>6</xdr:col>
      <xdr:colOff>1984375</xdr:colOff>
      <xdr:row>38</xdr:row>
      <xdr:rowOff>85725</xdr:rowOff>
    </xdr:to>
    <xdr:graphicFrame macro="">
      <xdr:nvGraphicFramePr>
        <xdr:cNvPr id="18" name="Diagrama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2392680</xdr:colOff>
          <xdr:row>35</xdr:row>
          <xdr:rowOff>251460</xdr:rowOff>
        </xdr:from>
        <xdr:to>
          <xdr:col>6</xdr:col>
          <xdr:colOff>2811780</xdr:colOff>
          <xdr:row>42</xdr:row>
          <xdr:rowOff>30480</xdr:rowOff>
        </xdr:to>
        <xdr:sp macro="" textlink="">
          <xdr:nvSpPr>
            <xdr:cNvPr id="24584" name="Scroll Bar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0B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342900</xdr:colOff>
      <xdr:row>47</xdr:row>
      <xdr:rowOff>209550</xdr:rowOff>
    </xdr:from>
    <xdr:to>
      <xdr:col>6</xdr:col>
      <xdr:colOff>2047875</xdr:colOff>
      <xdr:row>59</xdr:row>
      <xdr:rowOff>174625</xdr:rowOff>
    </xdr:to>
    <xdr:graphicFrame macro="">
      <xdr:nvGraphicFramePr>
        <xdr:cNvPr id="25" name="Diagrama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2407920</xdr:colOff>
          <xdr:row>49</xdr:row>
          <xdr:rowOff>236220</xdr:rowOff>
        </xdr:from>
        <xdr:to>
          <xdr:col>6</xdr:col>
          <xdr:colOff>2827020</xdr:colOff>
          <xdr:row>55</xdr:row>
          <xdr:rowOff>22860</xdr:rowOff>
        </xdr:to>
        <xdr:sp macro="" textlink="">
          <xdr:nvSpPr>
            <xdr:cNvPr id="24585" name="Scroll Bar 9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0B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2423160</xdr:colOff>
          <xdr:row>56</xdr:row>
          <xdr:rowOff>251460</xdr:rowOff>
        </xdr:from>
        <xdr:to>
          <xdr:col>6</xdr:col>
          <xdr:colOff>2842260</xdr:colOff>
          <xdr:row>63</xdr:row>
          <xdr:rowOff>0</xdr:rowOff>
        </xdr:to>
        <xdr:sp macro="" textlink="">
          <xdr:nvSpPr>
            <xdr:cNvPr id="24586" name="Scroll Bar 10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00000000-0008-0000-0B00-00000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0</xdr:colOff>
      <xdr:row>63</xdr:row>
      <xdr:rowOff>254000</xdr:rowOff>
    </xdr:from>
    <xdr:to>
      <xdr:col>10</xdr:col>
      <xdr:colOff>1047750</xdr:colOff>
      <xdr:row>64</xdr:row>
      <xdr:rowOff>47625</xdr:rowOff>
    </xdr:to>
    <xdr:cxnSp macro="">
      <xdr:nvCxnSpPr>
        <xdr:cNvPr id="15" name="Conector: Angulad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>
          <a:cxnSpLocks/>
          <a:endCxn id="20" idx="1"/>
        </xdr:cNvCxnSpPr>
      </xdr:nvCxnSpPr>
      <xdr:spPr>
        <a:xfrm>
          <a:off x="14493875" y="17653000"/>
          <a:ext cx="1047750" cy="63500"/>
        </a:xfrm>
        <a:prstGeom prst="bentConnector3">
          <a:avLst/>
        </a:prstGeom>
        <a:ln>
          <a:solidFill>
            <a:schemeClr val="accent6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1047750</xdr:colOff>
      <xdr:row>56</xdr:row>
      <xdr:rowOff>254000</xdr:rowOff>
    </xdr:from>
    <xdr:to>
      <xdr:col>15</xdr:col>
      <xdr:colOff>476250</xdr:colOff>
      <xdr:row>71</xdr:row>
      <xdr:rowOff>190500</xdr:rowOff>
    </xdr:to>
    <xdr:graphicFrame macro="">
      <xdr:nvGraphicFramePr>
        <xdr:cNvPr id="20" name="Diagrama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6" r:lo="rId37" r:qs="rId38" r:cs="rId39"/>
        </a:graphicData>
      </a:graphic>
    </xdr:graphicFrame>
    <xdr:clientData/>
  </xdr:twoCellAnchor>
  <xdr:twoCellAnchor>
    <xdr:from>
      <xdr:col>5</xdr:col>
      <xdr:colOff>990599</xdr:colOff>
      <xdr:row>21</xdr:row>
      <xdr:rowOff>215901</xdr:rowOff>
    </xdr:from>
    <xdr:to>
      <xdr:col>12</xdr:col>
      <xdr:colOff>47625</xdr:colOff>
      <xdr:row>28</xdr:row>
      <xdr:rowOff>127001</xdr:rowOff>
    </xdr:to>
    <xdr:graphicFrame macro="">
      <xdr:nvGraphicFramePr>
        <xdr:cNvPr id="35" name="Diagrama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1" r:lo="rId42" r:qs="rId43" r:cs="rId44"/>
        </a:graphicData>
      </a:graphic>
    </xdr:graphicFrame>
    <xdr:clientData/>
  </xdr:twoCellAnchor>
  <xdr:twoCellAnchor>
    <xdr:from>
      <xdr:col>12</xdr:col>
      <xdr:colOff>920750</xdr:colOff>
      <xdr:row>0</xdr:row>
      <xdr:rowOff>47625</xdr:rowOff>
    </xdr:from>
    <xdr:to>
      <xdr:col>26</xdr:col>
      <xdr:colOff>442233</xdr:colOff>
      <xdr:row>13</xdr:row>
      <xdr:rowOff>124732</xdr:rowOff>
    </xdr:to>
    <xdr:graphicFrame macro="">
      <xdr:nvGraphicFramePr>
        <xdr:cNvPr id="39" name="Diagrama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6" r:lo="rId47" r:qs="rId48" r:cs="rId49"/>
        </a:graphicData>
      </a:graphic>
    </xdr:graphicFrame>
    <xdr:clientData/>
  </xdr:twoCellAnchor>
  <xdr:twoCellAnchor>
    <xdr:from>
      <xdr:col>12</xdr:col>
      <xdr:colOff>936626</xdr:colOff>
      <xdr:row>13</xdr:row>
      <xdr:rowOff>249463</xdr:rowOff>
    </xdr:from>
    <xdr:to>
      <xdr:col>26</xdr:col>
      <xdr:colOff>458109</xdr:colOff>
      <xdr:row>23</xdr:row>
      <xdr:rowOff>200025</xdr:rowOff>
    </xdr:to>
    <xdr:graphicFrame macro="">
      <xdr:nvGraphicFramePr>
        <xdr:cNvPr id="40" name="Diagrama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1" r:lo="rId52" r:qs="rId53" r:cs="rId54"/>
        </a:graphicData>
      </a:graphic>
    </xdr:graphicFrame>
    <xdr:clientData/>
  </xdr:twoCellAnchor>
  <xdr:twoCellAnchor>
    <xdr:from>
      <xdr:col>12</xdr:col>
      <xdr:colOff>679450</xdr:colOff>
      <xdr:row>23</xdr:row>
      <xdr:rowOff>234950</xdr:rowOff>
    </xdr:from>
    <xdr:to>
      <xdr:col>26</xdr:col>
      <xdr:colOff>457200</xdr:colOff>
      <xdr:row>30</xdr:row>
      <xdr:rowOff>361950</xdr:rowOff>
    </xdr:to>
    <xdr:graphicFrame macro="">
      <xdr:nvGraphicFramePr>
        <xdr:cNvPr id="41" name="Diagrama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6" r:lo="rId57" r:qs="rId58" r:cs="rId59"/>
        </a:graphicData>
      </a:graphic>
    </xdr:graphicFrame>
    <xdr:clientData/>
  </xdr:twoCellAnchor>
  <xdr:twoCellAnchor>
    <xdr:from>
      <xdr:col>6</xdr:col>
      <xdr:colOff>2838450</xdr:colOff>
      <xdr:row>63</xdr:row>
      <xdr:rowOff>257175</xdr:rowOff>
    </xdr:from>
    <xdr:to>
      <xdr:col>8</xdr:col>
      <xdr:colOff>158750</xdr:colOff>
      <xdr:row>74</xdr:row>
      <xdr:rowOff>254000</xdr:rowOff>
    </xdr:to>
    <xdr:graphicFrame macro="">
      <xdr:nvGraphicFramePr>
        <xdr:cNvPr id="44" name="Diagrama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1" r:lo="rId62" r:qs="rId63" r:cs="rId6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72</xdr:row>
          <xdr:rowOff>220980</xdr:rowOff>
        </xdr:from>
        <xdr:to>
          <xdr:col>9</xdr:col>
          <xdr:colOff>7620</xdr:colOff>
          <xdr:row>75</xdr:row>
          <xdr:rowOff>137160</xdr:rowOff>
        </xdr:to>
        <xdr:sp macro="" textlink="">
          <xdr:nvSpPr>
            <xdr:cNvPr id="24588" name="Drop Down 12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00000000-0008-0000-0B00-00000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1619250</xdr:colOff>
      <xdr:row>71</xdr:row>
      <xdr:rowOff>44449</xdr:rowOff>
    </xdr:from>
    <xdr:to>
      <xdr:col>13</xdr:col>
      <xdr:colOff>619125</xdr:colOff>
      <xdr:row>88</xdr:row>
      <xdr:rowOff>142874</xdr:rowOff>
    </xdr:to>
    <xdr:graphicFrame macro="">
      <xdr:nvGraphicFramePr>
        <xdr:cNvPr id="46" name="Diagrama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6" r:lo="rId67" r:qs="rId68" r:cs="rId69"/>
        </a:graphicData>
      </a:graphic>
    </xdr:graphicFrame>
    <xdr:clientData/>
  </xdr:twoCellAnchor>
  <xdr:twoCellAnchor>
    <xdr:from>
      <xdr:col>8</xdr:col>
      <xdr:colOff>1952624</xdr:colOff>
      <xdr:row>74</xdr:row>
      <xdr:rowOff>103187</xdr:rowOff>
    </xdr:from>
    <xdr:to>
      <xdr:col>10</xdr:col>
      <xdr:colOff>166687</xdr:colOff>
      <xdr:row>75</xdr:row>
      <xdr:rowOff>214312</xdr:rowOff>
    </xdr:to>
    <xdr:cxnSp macro="">
      <xdr:nvCxnSpPr>
        <xdr:cNvPr id="47" name="Conector: Angulado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CxnSpPr>
          <a:cxnSpLocks/>
        </xdr:cNvCxnSpPr>
      </xdr:nvCxnSpPr>
      <xdr:spPr>
        <a:xfrm>
          <a:off x="13096874" y="21248687"/>
          <a:ext cx="3738563" cy="373063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190499</xdr:colOff>
      <xdr:row>0</xdr:row>
      <xdr:rowOff>95250</xdr:rowOff>
    </xdr:from>
    <xdr:to>
      <xdr:col>39</xdr:col>
      <xdr:colOff>435990</xdr:colOff>
      <xdr:row>25</xdr:row>
      <xdr:rowOff>10070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9813249" y="95250"/>
          <a:ext cx="5071491" cy="7360195"/>
        </a:xfrm>
        <a:prstGeom prst="rect">
          <a:avLst/>
        </a:prstGeom>
      </xdr:spPr>
    </xdr:pic>
    <xdr:clientData/>
  </xdr:twoCellAnchor>
  <xdr:twoCellAnchor editAs="oneCell">
    <xdr:from>
      <xdr:col>35</xdr:col>
      <xdr:colOff>36738</xdr:colOff>
      <xdr:row>1</xdr:row>
      <xdr:rowOff>9978</xdr:rowOff>
    </xdr:from>
    <xdr:to>
      <xdr:col>36</xdr:col>
      <xdr:colOff>338817</xdr:colOff>
      <xdr:row>3</xdr:row>
      <xdr:rowOff>33110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072488" y="263978"/>
          <a:ext cx="905329" cy="880382"/>
        </a:xfrm>
        <a:prstGeom prst="rect">
          <a:avLst/>
        </a:prstGeom>
      </xdr:spPr>
    </xdr:pic>
    <xdr:clientData/>
  </xdr:twoCellAnchor>
  <xdr:twoCellAnchor editAs="oneCell">
    <xdr:from>
      <xdr:col>33</xdr:col>
      <xdr:colOff>490310</xdr:colOff>
      <xdr:row>1</xdr:row>
      <xdr:rowOff>9978</xdr:rowOff>
    </xdr:from>
    <xdr:to>
      <xdr:col>35</xdr:col>
      <xdr:colOff>189138</xdr:colOff>
      <xdr:row>3</xdr:row>
      <xdr:rowOff>33110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31319560" y="263978"/>
          <a:ext cx="905328" cy="880382"/>
        </a:xfrm>
        <a:prstGeom prst="rect">
          <a:avLst/>
        </a:prstGeom>
      </xdr:spPr>
    </xdr:pic>
    <xdr:clientData/>
  </xdr:twoCellAnchor>
  <xdr:twoCellAnchor>
    <xdr:from>
      <xdr:col>25</xdr:col>
      <xdr:colOff>195037</xdr:colOff>
      <xdr:row>0</xdr:row>
      <xdr:rowOff>0</xdr:rowOff>
    </xdr:from>
    <xdr:to>
      <xdr:col>31</xdr:col>
      <xdr:colOff>335644</xdr:colOff>
      <xdr:row>36</xdr:row>
      <xdr:rowOff>-1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26198287" y="0"/>
          <a:ext cx="3760107" cy="10699749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190500</xdr:colOff>
      <xdr:row>36</xdr:row>
      <xdr:rowOff>111125</xdr:rowOff>
    </xdr:from>
    <xdr:to>
      <xdr:col>31</xdr:col>
      <xdr:colOff>349250</xdr:colOff>
      <xdr:row>41</xdr:row>
      <xdr:rowOff>31750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6193750" y="10810875"/>
          <a:ext cx="3778250" cy="128587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ENSAIO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DE UMIDADE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25</xdr:col>
      <xdr:colOff>190500</xdr:colOff>
      <xdr:row>41</xdr:row>
      <xdr:rowOff>0</xdr:rowOff>
    </xdr:from>
    <xdr:to>
      <xdr:col>31</xdr:col>
      <xdr:colOff>379187</xdr:colOff>
      <xdr:row>57</xdr:row>
      <xdr:rowOff>222250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26193750" y="12065000"/>
          <a:ext cx="3808187" cy="4572000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222250</xdr:colOff>
      <xdr:row>68</xdr:row>
      <xdr:rowOff>31750</xdr:rowOff>
    </xdr:from>
    <xdr:to>
      <xdr:col>1</xdr:col>
      <xdr:colOff>462642</xdr:colOff>
      <xdr:row>71</xdr:row>
      <xdr:rowOff>65767</xdr:rowOff>
    </xdr:to>
    <xdr:pic>
      <xdr:nvPicPr>
        <xdr:cNvPr id="11" name="Gráfico 10" descr="Iní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222250" y="18954750"/>
          <a:ext cx="843642" cy="8436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0</xdr:row>
          <xdr:rowOff>274320</xdr:rowOff>
        </xdr:from>
        <xdr:to>
          <xdr:col>0</xdr:col>
          <xdr:colOff>556260</xdr:colOff>
          <xdr:row>6</xdr:row>
          <xdr:rowOff>22860</xdr:rowOff>
        </xdr:to>
        <xdr:sp macro="" textlink="">
          <xdr:nvSpPr>
            <xdr:cNvPr id="33794" name="Scroll Bar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C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868680</xdr:colOff>
          <xdr:row>5</xdr:row>
          <xdr:rowOff>289560</xdr:rowOff>
        </xdr:from>
        <xdr:to>
          <xdr:col>1</xdr:col>
          <xdr:colOff>1363980</xdr:colOff>
          <xdr:row>10</xdr:row>
          <xdr:rowOff>259080</xdr:rowOff>
        </xdr:to>
        <xdr:sp macro="" textlink="">
          <xdr:nvSpPr>
            <xdr:cNvPr id="33795" name="Scroll Bar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C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365124</xdr:colOff>
      <xdr:row>5</xdr:row>
      <xdr:rowOff>295275</xdr:rowOff>
    </xdr:from>
    <xdr:to>
      <xdr:col>8</xdr:col>
      <xdr:colOff>1333500</xdr:colOff>
      <xdr:row>12</xdr:row>
      <xdr:rowOff>206375</xdr:rowOff>
    </xdr:to>
    <xdr:graphicFrame macro="">
      <xdr:nvGraphicFramePr>
        <xdr:cNvPr id="12" name="Diagrama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876300</xdr:colOff>
          <xdr:row>11</xdr:row>
          <xdr:rowOff>251460</xdr:rowOff>
        </xdr:from>
        <xdr:to>
          <xdr:col>1</xdr:col>
          <xdr:colOff>1363980</xdr:colOff>
          <xdr:row>18</xdr:row>
          <xdr:rowOff>30480</xdr:rowOff>
        </xdr:to>
        <xdr:sp macro="" textlink="">
          <xdr:nvSpPr>
            <xdr:cNvPr id="33796" name="Scroll Bar 4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C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1440180</xdr:colOff>
          <xdr:row>37</xdr:row>
          <xdr:rowOff>228600</xdr:rowOff>
        </xdr:from>
        <xdr:to>
          <xdr:col>3</xdr:col>
          <xdr:colOff>1927860</xdr:colOff>
          <xdr:row>41</xdr:row>
          <xdr:rowOff>30480</xdr:rowOff>
        </xdr:to>
        <xdr:sp macro="" textlink="">
          <xdr:nvSpPr>
            <xdr:cNvPr id="33798" name="Scroll Bar 6" hidden="1">
              <a:extLst>
                <a:ext uri="{63B3BB69-23CF-44E3-9099-C40C66FF867C}">
                  <a14:compatExt spid="_x0000_s33798"/>
                </a:ext>
                <a:ext uri="{FF2B5EF4-FFF2-40B4-BE49-F238E27FC236}">
                  <a16:creationId xmlns:a16="http://schemas.microsoft.com/office/drawing/2014/main" id="{00000000-0008-0000-0C00-00000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240394</xdr:colOff>
      <xdr:row>41</xdr:row>
      <xdr:rowOff>15875</xdr:rowOff>
    </xdr:from>
    <xdr:to>
      <xdr:col>8</xdr:col>
      <xdr:colOff>1651000</xdr:colOff>
      <xdr:row>44</xdr:row>
      <xdr:rowOff>79376</xdr:rowOff>
    </xdr:to>
    <xdr:cxnSp macro="">
      <xdr:nvCxnSpPr>
        <xdr:cNvPr id="18" name="Conector: Angulado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CxnSpPr>
          <a:endCxn id="19" idx="1"/>
        </xdr:cNvCxnSpPr>
      </xdr:nvCxnSpPr>
      <xdr:spPr>
        <a:xfrm rot="10800000" flipV="1">
          <a:off x="9971769" y="5778500"/>
          <a:ext cx="4744356" cy="841376"/>
        </a:xfrm>
        <a:prstGeom prst="bentConnector3">
          <a:avLst>
            <a:gd name="adj1" fmla="val 104818"/>
          </a:avLst>
        </a:prstGeom>
        <a:ln>
          <a:solidFill>
            <a:schemeClr val="accent6">
              <a:lumMod val="75000"/>
            </a:schemeClr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240394</xdr:colOff>
      <xdr:row>43</xdr:row>
      <xdr:rowOff>1</xdr:rowOff>
    </xdr:from>
    <xdr:to>
      <xdr:col>8</xdr:col>
      <xdr:colOff>1714500</xdr:colOff>
      <xdr:row>45</xdr:row>
      <xdr:rowOff>158751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9971769" y="6286501"/>
          <a:ext cx="4807856" cy="666750"/>
        </a:xfrm>
        <a:prstGeom prst="rect">
          <a:avLst/>
        </a:prstGeom>
        <a:solidFill>
          <a:schemeClr val="lt1"/>
        </a:solidFill>
        <a:ln w="12700" cmpd="sng">
          <a:solidFill>
            <a:schemeClr val="accent6">
              <a:lumMod val="75000"/>
            </a:schemeClr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i="0"/>
            <a:t>De</a:t>
          </a:r>
          <a:r>
            <a:rPr lang="pt-BR" sz="1400" i="0" baseline="0"/>
            <a:t> acordo com os modelos ajustados o que melhor se adequou aos dados experimentais foi o de Page. </a:t>
          </a:r>
          <a:endParaRPr lang="pt-BR" sz="1400" i="1"/>
        </a:p>
      </xdr:txBody>
    </xdr:sp>
    <xdr:clientData/>
  </xdr:twoCellAnchor>
  <xdr:twoCellAnchor>
    <xdr:from>
      <xdr:col>8</xdr:col>
      <xdr:colOff>777875</xdr:colOff>
      <xdr:row>41</xdr:row>
      <xdr:rowOff>57150</xdr:rowOff>
    </xdr:from>
    <xdr:to>
      <xdr:col>13</xdr:col>
      <xdr:colOff>476250</xdr:colOff>
      <xdr:row>51</xdr:row>
      <xdr:rowOff>244475</xdr:rowOff>
    </xdr:to>
    <xdr:graphicFrame macro="">
      <xdr:nvGraphicFramePr>
        <xdr:cNvPr id="17" name="Diagrama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8</xdr:col>
      <xdr:colOff>2000250</xdr:colOff>
      <xdr:row>38</xdr:row>
      <xdr:rowOff>47625</xdr:rowOff>
    </xdr:from>
    <xdr:to>
      <xdr:col>10</xdr:col>
      <xdr:colOff>0</xdr:colOff>
      <xdr:row>41</xdr:row>
      <xdr:rowOff>57150</xdr:rowOff>
    </xdr:to>
    <xdr:cxnSp macro="">
      <xdr:nvCxnSpPr>
        <xdr:cNvPr id="21" name="Conector: Angulado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CxnSpPr>
          <a:endCxn id="17" idx="0"/>
        </xdr:cNvCxnSpPr>
      </xdr:nvCxnSpPr>
      <xdr:spPr>
        <a:xfrm>
          <a:off x="15176500" y="5000625"/>
          <a:ext cx="1476375" cy="819150"/>
        </a:xfrm>
        <a:prstGeom prst="bentConnector2">
          <a:avLst/>
        </a:prstGeom>
        <a:ln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428626</xdr:colOff>
      <xdr:row>45</xdr:row>
      <xdr:rowOff>215899</xdr:rowOff>
    </xdr:from>
    <xdr:to>
      <xdr:col>5</xdr:col>
      <xdr:colOff>238125</xdr:colOff>
      <xdr:row>59</xdr:row>
      <xdr:rowOff>15875</xdr:rowOff>
    </xdr:to>
    <xdr:graphicFrame macro="">
      <xdr:nvGraphicFramePr>
        <xdr:cNvPr id="23" name="Diagrama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  <xdr:twoCellAnchor>
    <xdr:from>
      <xdr:col>1</xdr:col>
      <xdr:colOff>190500</xdr:colOff>
      <xdr:row>41</xdr:row>
      <xdr:rowOff>136525</xdr:rowOff>
    </xdr:from>
    <xdr:to>
      <xdr:col>4</xdr:col>
      <xdr:colOff>1333500</xdr:colOff>
      <xdr:row>45</xdr:row>
      <xdr:rowOff>63500</xdr:rowOff>
    </xdr:to>
    <xdr:graphicFrame macro="">
      <xdr:nvGraphicFramePr>
        <xdr:cNvPr id="24" name="Diagrama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944880</xdr:colOff>
          <xdr:row>55</xdr:row>
          <xdr:rowOff>228600</xdr:rowOff>
        </xdr:from>
        <xdr:to>
          <xdr:col>5</xdr:col>
          <xdr:colOff>1432560</xdr:colOff>
          <xdr:row>61</xdr:row>
          <xdr:rowOff>30480</xdr:rowOff>
        </xdr:to>
        <xdr:sp macro="" textlink="">
          <xdr:nvSpPr>
            <xdr:cNvPr id="33801" name="Scroll Bar 9" hidden="1">
              <a:extLst>
                <a:ext uri="{63B3BB69-23CF-44E3-9099-C40C66FF867C}">
                  <a14:compatExt spid="_x0000_s33801"/>
                </a:ext>
                <a:ext uri="{FF2B5EF4-FFF2-40B4-BE49-F238E27FC236}">
                  <a16:creationId xmlns:a16="http://schemas.microsoft.com/office/drawing/2014/main" id="{00000000-0008-0000-0C00-00000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922020</xdr:colOff>
          <xdr:row>63</xdr:row>
          <xdr:rowOff>228600</xdr:rowOff>
        </xdr:from>
        <xdr:to>
          <xdr:col>5</xdr:col>
          <xdr:colOff>1402080</xdr:colOff>
          <xdr:row>70</xdr:row>
          <xdr:rowOff>30480</xdr:rowOff>
        </xdr:to>
        <xdr:sp macro="" textlink="">
          <xdr:nvSpPr>
            <xdr:cNvPr id="33802" name="Scroll Bar 10" hidden="1">
              <a:extLst>
                <a:ext uri="{63B3BB69-23CF-44E3-9099-C40C66FF867C}">
                  <a14:compatExt spid="_x0000_s33802"/>
                </a:ext>
                <a:ext uri="{FF2B5EF4-FFF2-40B4-BE49-F238E27FC236}">
                  <a16:creationId xmlns:a16="http://schemas.microsoft.com/office/drawing/2014/main" id="{00000000-0008-0000-0C00-00000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15</xdr:col>
      <xdr:colOff>177800</xdr:colOff>
      <xdr:row>0</xdr:row>
      <xdr:rowOff>127000</xdr:rowOff>
    </xdr:from>
    <xdr:to>
      <xdr:col>31</xdr:col>
      <xdr:colOff>353333</xdr:colOff>
      <xdr:row>12</xdr:row>
      <xdr:rowOff>96157</xdr:rowOff>
    </xdr:to>
    <xdr:graphicFrame macro="">
      <xdr:nvGraphicFramePr>
        <xdr:cNvPr id="36" name="Diagrama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xdr:twoCellAnchor>
    <xdr:from>
      <xdr:col>15</xdr:col>
      <xdr:colOff>193676</xdr:colOff>
      <xdr:row>12</xdr:row>
      <xdr:rowOff>220888</xdr:rowOff>
    </xdr:from>
    <xdr:to>
      <xdr:col>31</xdr:col>
      <xdr:colOff>369209</xdr:colOff>
      <xdr:row>22</xdr:row>
      <xdr:rowOff>114300</xdr:rowOff>
    </xdr:to>
    <xdr:graphicFrame macro="">
      <xdr:nvGraphicFramePr>
        <xdr:cNvPr id="37" name="Diagrama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6" r:lo="rId37" r:qs="rId38" r:cs="rId39"/>
        </a:graphicData>
      </a:graphic>
    </xdr:graphicFrame>
    <xdr:clientData/>
  </xdr:twoCellAnchor>
  <xdr:twoCellAnchor>
    <xdr:from>
      <xdr:col>14</xdr:col>
      <xdr:colOff>539750</xdr:colOff>
      <xdr:row>22</xdr:row>
      <xdr:rowOff>149225</xdr:rowOff>
    </xdr:from>
    <xdr:to>
      <xdr:col>31</xdr:col>
      <xdr:colOff>368300</xdr:colOff>
      <xdr:row>30</xdr:row>
      <xdr:rowOff>130175</xdr:rowOff>
    </xdr:to>
    <xdr:graphicFrame macro="">
      <xdr:nvGraphicFramePr>
        <xdr:cNvPr id="38" name="Diagrama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1" r:lo="rId42" r:qs="rId43" r:cs="rId44"/>
        </a:graphicData>
      </a:graphic>
    </xdr:graphicFrame>
    <xdr:clientData/>
  </xdr:twoCellAnchor>
  <xdr:twoCellAnchor>
    <xdr:from>
      <xdr:col>4</xdr:col>
      <xdr:colOff>739775</xdr:colOff>
      <xdr:row>13</xdr:row>
      <xdr:rowOff>66675</xdr:rowOff>
    </xdr:from>
    <xdr:to>
      <xdr:col>8</xdr:col>
      <xdr:colOff>1025525</xdr:colOff>
      <xdr:row>16</xdr:row>
      <xdr:rowOff>215900</xdr:rowOff>
    </xdr:to>
    <xdr:graphicFrame macro="">
      <xdr:nvGraphicFramePr>
        <xdr:cNvPr id="25" name="Diagrama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6" r:lo="rId47" r:qs="rId48" r:cs="rId49"/>
        </a:graphicData>
      </a:graphic>
    </xdr:graphicFrame>
    <xdr:clientData/>
  </xdr:twoCellAnchor>
  <xdr:twoCellAnchor>
    <xdr:from>
      <xdr:col>4</xdr:col>
      <xdr:colOff>1158875</xdr:colOff>
      <xdr:row>18</xdr:row>
      <xdr:rowOff>95249</xdr:rowOff>
    </xdr:from>
    <xdr:to>
      <xdr:col>13</xdr:col>
      <xdr:colOff>269876</xdr:colOff>
      <xdr:row>23</xdr:row>
      <xdr:rowOff>190499</xdr:rowOff>
    </xdr:to>
    <xdr:grpSp>
      <xdr:nvGrpSpPr>
        <xdr:cNvPr id="26" name="Agrupar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pSpPr/>
      </xdr:nvGrpSpPr>
      <xdr:grpSpPr>
        <a:xfrm>
          <a:off x="7800975" y="5772149"/>
          <a:ext cx="12217401" cy="1441450"/>
          <a:chOff x="0" y="710587"/>
          <a:chExt cx="11858626" cy="776250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/>
        </xdr:nvSpPr>
        <xdr:spPr>
          <a:xfrm>
            <a:off x="0" y="710587"/>
            <a:ext cx="11858626" cy="776250"/>
          </a:xfrm>
          <a:prstGeom prst="rect">
            <a:avLst/>
          </a:pr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8" name="CaixaDeTexto 27">
                <a:extLst>
                  <a:ext uri="{FF2B5EF4-FFF2-40B4-BE49-F238E27FC236}">
                    <a16:creationId xmlns:a16="http://schemas.microsoft.com/office/drawing/2014/main" id="{00000000-0008-0000-0C00-00001C000000}"/>
                  </a:ext>
                </a:extLst>
              </xdr:cNvPr>
              <xdr:cNvSpPr txBox="1"/>
            </xdr:nvSpPr>
            <xdr:spPr>
              <a:xfrm>
                <a:off x="0" y="710587"/>
                <a:ext cx="11858626" cy="776250"/>
              </a:xfrm>
              <a:prstGeom prst="rect">
                <a:avLst/>
              </a:prstGeom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>
                  <a:hueOff val="0"/>
                  <a:satOff val="0"/>
                  <a:lumOff val="0"/>
                  <a:alphaOff val="0"/>
                </a:schemeClr>
              </a:fontRef>
            </xdr:style>
            <xdr:txBody>
              <a:bodyPr spcFirstLastPara="0" vert="horz" wrap="square" lIns="376511" tIns="38100" rIns="213360" bIns="38100" numCol="1" spcCol="1270" anchor="t" anchorCtr="0">
                <a:noAutofit/>
              </a:bodyPr>
              <a:lstStyle/>
              <a:p>
                <a:pPr marL="228600" lvl="1" indent="-228600" algn="l" defTabSz="1022350">
                  <a:lnSpc>
                    <a:spcPct val="90000"/>
                  </a:lnSpc>
                  <a:spcBef>
                    <a:spcPct val="0"/>
                  </a:spcBef>
                  <a:spcAft>
                    <a:spcPct val="20000"/>
                  </a:spcAft>
                  <a:buChar char="•"/>
                </a:pPr>
                <a14:m>
                  <m:oMath xmlns:m="http://schemas.openxmlformats.org/officeDocument/2006/math"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𝑦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=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𝐴</m:t>
                    </m:r>
                    <m:r>
                      <a:rPr lang="pt-BR" sz="3200" b="0" i="0" kern="1200">
                        <a:latin typeface="Cambria Math" panose="02040503050406030204" pitchFamily="18" charset="0"/>
                      </a:rPr>
                      <m:t>.</m:t>
                    </m:r>
                    <m:r>
                      <m:rPr>
                        <m:sty m:val="p"/>
                      </m:rPr>
                      <a:rPr lang="pt-BR" sz="3200" b="0" i="0" kern="1200">
                        <a:latin typeface="Cambria Math" panose="02040503050406030204" pitchFamily="18" charset="0"/>
                      </a:rPr>
                      <m:t>exp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⁡(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𝐵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.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𝑡</m:t>
                    </m:r>
                    <m:r>
                      <a:rPr lang="pt-BR" sz="3200" b="0" i="1" kern="1200">
                        <a:latin typeface="Cambria Math" panose="02040503050406030204" pitchFamily="18" charset="0"/>
                      </a:rPr>
                      <m:t>)</m:t>
                    </m:r>
                  </m:oMath>
                </a14:m>
                <a:endParaRPr lang="pt-BR" sz="3200" kern="1200"/>
              </a:p>
              <a:p>
                <a:pPr marL="228600" lvl="1" indent="-228600" algn="l" defTabSz="1022350">
                  <a:lnSpc>
                    <a:spcPct val="90000"/>
                  </a:lnSpc>
                  <a:spcBef>
                    <a:spcPct val="0"/>
                  </a:spcBef>
                  <a:spcAft>
                    <a:spcPct val="20000"/>
                  </a:spcAft>
                  <a:buChar char="•"/>
                </a:pPr>
                <a14:m>
                  <m:oMath xmlns:m="http://schemas.openxmlformats.org/officeDocument/2006/math">
                    <m:r>
                      <a:rPr lang="pt-BR" sz="3200" b="0" i="1" kern="12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𝜃</m:t>
                    </m:r>
                    <m:r>
                      <a:rPr lang="pt-BR" sz="3200" b="0" i="1" kern="12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=4</m:t>
                    </m:r>
                    <m:nary>
                      <m:naryPr>
                        <m:chr m:val="∑"/>
                        <m:ctrlPr>
                          <a:rPr lang="pt-BR" sz="3200" b="0" i="1" kern="12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pt-BR" sz="3200" b="0" i="1" kern="12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  <m:r>
                          <a:rPr lang="pt-BR" sz="3200" b="0" i="1" kern="12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pt-BR" sz="3200" b="0" i="1" kern="12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∞</m:t>
                        </m:r>
                      </m:sup>
                      <m:e>
                        <m:f>
                          <m:fPr>
                            <m:ctrlPr>
                              <a:rPr lang="pt-BR" sz="3200" b="0" i="1" kern="120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BR" sz="3200" b="0" i="1" kern="120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num>
                          <m:den>
                            <m:sSup>
                              <m:sSupPr>
                                <m:ctrlPr>
                                  <a:rPr lang="pt-BR" sz="3200" b="0" i="1" kern="1200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t-BR" sz="3200" b="0" i="1" kern="1200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𝜇</m:t>
                                </m:r>
                              </m:e>
                              <m:sup>
                                <m:r>
                                  <a:rPr lang="pt-BR" sz="3200" b="0" i="1" kern="1200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nary>
                    <m:r>
                      <a:rPr lang="pt-BR" sz="3200" b="0" i="1" kern="12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</m:t>
                    </m:r>
                    <m:r>
                      <m:rPr>
                        <m:sty m:val="p"/>
                      </m:rPr>
                      <a:rPr lang="pt-BR" sz="3200" b="0" i="0" kern="12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exp</m:t>
                    </m:r>
                    <m:r>
                      <a:rPr lang="pt-BR" sz="3200" b="0" i="1" kern="12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⁡</m:t>
                    </m:r>
                    <m:d>
                      <m:dPr>
                        <m:ctrlPr>
                          <a:rPr lang="pt-BR" sz="3200" b="0" i="1" kern="12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sSup>
                          <m:sSupPr>
                            <m:ctrlP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𝜇</m:t>
                            </m:r>
                          </m:e>
                          <m:sup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3200" b="0" i="1">
                            <a:solidFill>
                              <a:schemeClr val="tx1">
                                <a:hueOff val="0"/>
                                <a:satOff val="0"/>
                                <a:lumOff val="0"/>
                                <a:alphaOff val="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sSup>
                          <m:sSupPr>
                            <m:ctrlP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𝜋</m:t>
                            </m:r>
                          </m:e>
                          <m:sup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3200" b="0" i="1">
                            <a:solidFill>
                              <a:schemeClr val="tx1">
                                <a:hueOff val="0"/>
                                <a:satOff val="0"/>
                                <a:lumOff val="0"/>
                                <a:alphaOff val="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f>
                          <m:fPr>
                            <m:ctrlP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pt-BR" sz="3200" b="0" i="1">
                                    <a:solidFill>
                                      <a:schemeClr val="tx1">
                                        <a:hueOff val="0"/>
                                        <a:satOff val="0"/>
                                        <a:lumOff val="0"/>
                                        <a:alphaOff val="0"/>
                                      </a:schemeClr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3200" b="0" i="1">
                                    <a:solidFill>
                                      <a:schemeClr val="tx1">
                                        <a:hueOff val="0"/>
                                        <a:satOff val="0"/>
                                        <a:lumOff val="0"/>
                                        <a:alphaOff val="0"/>
                                      </a:schemeClr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</m:t>
                                </m:r>
                              </m:e>
                              <m:sub>
                                <m:r>
                                  <a:rPr lang="pt-BR" sz="3200" b="0" i="1">
                                    <a:solidFill>
                                      <a:schemeClr val="tx1">
                                        <a:hueOff val="0"/>
                                        <a:satOff val="0"/>
                                        <a:lumOff val="0"/>
                                        <a:alphaOff val="0"/>
                                      </a:schemeClr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𝑒𝑓</m:t>
                                </m:r>
                              </m:sub>
                            </m:sSub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.</m:t>
                            </m:r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num>
                          <m:den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  <m:r>
                              <a:rPr lang="pt-BR" sz="3200" b="0" i="1">
                                <a:solidFill>
                                  <a:schemeClr val="tx1">
                                    <a:hueOff val="0"/>
                                    <a:satOff val="0"/>
                                    <a:lumOff val="0"/>
                                    <a:alphaOff val="0"/>
                                  </a:schemeClr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²</m:t>
                            </m:r>
                          </m:den>
                        </m:f>
                      </m:e>
                    </m:d>
                  </m:oMath>
                </a14:m>
                <a:endParaRPr lang="pt-BR" sz="3200" kern="1200"/>
              </a:p>
            </xdr:txBody>
          </xdr:sp>
        </mc:Choice>
        <mc:Fallback xmlns="">
          <xdr:sp macro="" textlink="">
            <xdr:nvSpPr>
              <xdr:cNvPr id="28" name="CaixaDeTexto 27">
                <a:extLst>
                  <a:ext uri="{FF2B5EF4-FFF2-40B4-BE49-F238E27FC236}">
                    <a16:creationId xmlns:a16="http://schemas.microsoft.com/office/drawing/2014/main" id="{FD329DA4-9DBA-4A42-BDE5-73A88F0971C4}"/>
                  </a:ext>
                </a:extLst>
              </xdr:cNvPr>
              <xdr:cNvSpPr txBox="1"/>
            </xdr:nvSpPr>
            <xdr:spPr>
              <a:xfrm>
                <a:off x="0" y="710587"/>
                <a:ext cx="11858626" cy="776250"/>
              </a:xfrm>
              <a:prstGeom prst="rect">
                <a:avLst/>
              </a:prstGeom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>
                  <a:hueOff val="0"/>
                  <a:satOff val="0"/>
                  <a:lumOff val="0"/>
                  <a:alphaOff val="0"/>
                </a:schemeClr>
              </a:fontRef>
            </xdr:style>
            <xdr:txBody>
              <a:bodyPr spcFirstLastPara="0" vert="horz" wrap="square" lIns="376511" tIns="38100" rIns="213360" bIns="38100" numCol="1" spcCol="1270" anchor="t" anchorCtr="0">
                <a:noAutofit/>
              </a:bodyPr>
              <a:lstStyle/>
              <a:p>
                <a:pPr marL="228600" lvl="1" indent="-228600" algn="l" defTabSz="1022350">
                  <a:lnSpc>
                    <a:spcPct val="90000"/>
                  </a:lnSpc>
                  <a:spcBef>
                    <a:spcPct val="0"/>
                  </a:spcBef>
                  <a:spcAft>
                    <a:spcPct val="20000"/>
                  </a:spcAft>
                  <a:buChar char="•"/>
                </a:pPr>
                <a:r>
                  <a:rPr lang="pt-BR" sz="3200" b="0" i="0" kern="1200">
                    <a:latin typeface="Cambria Math" panose="02040503050406030204" pitchFamily="18" charset="0"/>
                  </a:rPr>
                  <a:t>𝑦=𝐴.exp⁡(𝐵.𝑡)</a:t>
                </a:r>
                <a:endParaRPr lang="pt-BR" sz="3200" kern="1200"/>
              </a:p>
              <a:p>
                <a:pPr marL="228600" lvl="1" indent="-228600" algn="l" defTabSz="1022350">
                  <a:lnSpc>
                    <a:spcPct val="90000"/>
                  </a:lnSpc>
                  <a:spcBef>
                    <a:spcPct val="0"/>
                  </a:spcBef>
                  <a:spcAft>
                    <a:spcPct val="20000"/>
                  </a:spcAft>
                  <a:buChar char="•"/>
                </a:pPr>
                <a:r>
                  <a:rPr lang="pt-BR" sz="3200" b="0" i="0" kern="1200">
                    <a:latin typeface="Cambria Math" panose="02040503050406030204" pitchFamily="18" charset="0"/>
                    <a:ea typeface="Cambria Math" panose="02040503050406030204" pitchFamily="18" charset="0"/>
                  </a:rPr>
                  <a:t>𝜃=4∑24_(𝑛=1)^∞▒1/𝜇^2 .exp⁡(</a:t>
                </a:r>
                <a:r>
                  <a:rPr lang="pt-BR" sz="3200" b="0" i="0">
                    <a:solidFill>
                      <a:schemeClr val="tx1">
                        <a:hueOff val="0"/>
                        <a:satOff val="0"/>
                        <a:lumOff val="0"/>
                        <a:alphaOff val="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𝜇^2.𝜋^2.(𝐷_𝑒𝑓.𝑡)/𝑟²</a:t>
                </a:r>
                <a:r>
                  <a:rPr lang="pt-BR" sz="3200" b="0" i="0" kern="1200">
                    <a:solidFill>
                      <a:schemeClr val="tx1">
                        <a:hueOff val="0"/>
                        <a:satOff val="0"/>
                        <a:lumOff val="0"/>
                        <a:alphaOff val="0"/>
                      </a:schemeClr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rPr>
                  <a:t>)</a:t>
                </a:r>
                <a:endParaRPr lang="pt-BR" sz="3200" kern="1200"/>
              </a:p>
            </xdr:txBody>
          </xdr:sp>
        </mc:Fallback>
      </mc:AlternateContent>
    </xdr:grpSp>
    <xdr:clientData/>
  </xdr:twoCellAnchor>
  <xdr:twoCellAnchor>
    <xdr:from>
      <xdr:col>8</xdr:col>
      <xdr:colOff>1047749</xdr:colOff>
      <xdr:row>12</xdr:row>
      <xdr:rowOff>238124</xdr:rowOff>
    </xdr:from>
    <xdr:to>
      <xdr:col>12</xdr:col>
      <xdr:colOff>238125</xdr:colOff>
      <xdr:row>17</xdr:row>
      <xdr:rowOff>63499</xdr:rowOff>
    </xdr:to>
    <xdr:sp macro="" textlink="">
      <xdr:nvSpPr>
        <xdr:cNvPr id="2" name="Seta: Divisa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rot="10800000">
          <a:off x="14636749" y="4111624"/>
          <a:ext cx="4206876" cy="1174750"/>
        </a:xfrm>
        <a:prstGeom prst="chevron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1587500</xdr:colOff>
      <xdr:row>13</xdr:row>
      <xdr:rowOff>254000</xdr:rowOff>
    </xdr:from>
    <xdr:to>
      <xdr:col>12</xdr:col>
      <xdr:colOff>142875</xdr:colOff>
      <xdr:row>16</xdr:row>
      <xdr:rowOff>238125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5176500" y="4397375"/>
          <a:ext cx="3571875" cy="793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latin typeface="Times New Roman" panose="02020603050405020304" pitchFamily="18" charset="0"/>
              <a:cs typeface="Times New Roman" panose="02020603050405020304" pitchFamily="18" charset="0"/>
            </a:rPr>
            <a:t>Temperatura de referência: 80°C</a:t>
          </a:r>
        </a:p>
        <a:p>
          <a:r>
            <a:rPr lang="pt-BR" sz="1600" b="1">
              <a:latin typeface="Times New Roman" panose="02020603050405020304" pitchFamily="18" charset="0"/>
              <a:cs typeface="Times New Roman" panose="02020603050405020304" pitchFamily="18" charset="0"/>
            </a:rPr>
            <a:t>R²=</a:t>
          </a:r>
          <a:r>
            <a:rPr lang="pt-BR" sz="16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0,78</a:t>
          </a:r>
          <a:endParaRPr lang="pt-BR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1600200</xdr:colOff>
          <xdr:row>24</xdr:row>
          <xdr:rowOff>30480</xdr:rowOff>
        </xdr:from>
        <xdr:to>
          <xdr:col>8</xdr:col>
          <xdr:colOff>289560</xdr:colOff>
          <xdr:row>27</xdr:row>
          <xdr:rowOff>236220</xdr:rowOff>
        </xdr:to>
        <xdr:sp macro="" textlink="">
          <xdr:nvSpPr>
            <xdr:cNvPr id="33809" name="Drop Down 17" hidden="1">
              <a:extLst>
                <a:ext uri="{63B3BB69-23CF-44E3-9099-C40C66FF867C}">
                  <a14:compatExt spid="_x0000_s33809"/>
                </a:ext>
                <a:ext uri="{FF2B5EF4-FFF2-40B4-BE49-F238E27FC236}">
                  <a16:creationId xmlns:a16="http://schemas.microsoft.com/office/drawing/2014/main" id="{00000000-0008-0000-0C00-00001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1508125</xdr:colOff>
      <xdr:row>20</xdr:row>
      <xdr:rowOff>63500</xdr:rowOff>
    </xdr:from>
    <xdr:to>
      <xdr:col>4</xdr:col>
      <xdr:colOff>821870</xdr:colOff>
      <xdr:row>27</xdr:row>
      <xdr:rowOff>48079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/>
      </xdr:nvSpPr>
      <xdr:spPr>
        <a:xfrm>
          <a:off x="3524250" y="6080125"/>
          <a:ext cx="3758745" cy="176257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método de Fick não descreve o sistema físico</a:t>
          </a:r>
          <a:r>
            <a:rPr lang="pt-BR" sz="18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desenvolvido no experimento, pois despreza efeitos da convecção, sendo então contabilizado somente efeitos difusivos.  </a:t>
          </a:r>
          <a:endParaRPr lang="pt-BR" sz="1800" b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352425</xdr:colOff>
      <xdr:row>0</xdr:row>
      <xdr:rowOff>0</xdr:rowOff>
    </xdr:from>
    <xdr:ext cx="4152900" cy="1381125"/>
    <xdr:pic>
      <xdr:nvPicPr>
        <xdr:cNvPr id="2" name="image26.png" title="Imagem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34</xdr:row>
      <xdr:rowOff>0</xdr:rowOff>
    </xdr:from>
    <xdr:ext cx="6019800" cy="4724400"/>
    <xdr:pic>
      <xdr:nvPicPr>
        <xdr:cNvPr id="4" name="image17.png" title="Imagem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962025</xdr:colOff>
      <xdr:row>33</xdr:row>
      <xdr:rowOff>200025</xdr:rowOff>
    </xdr:from>
    <xdr:ext cx="6019800" cy="3695700"/>
    <xdr:pic>
      <xdr:nvPicPr>
        <xdr:cNvPr id="5" name="image19.png" title="Imagem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381000</xdr:colOff>
      <xdr:row>73</xdr:row>
      <xdr:rowOff>161925</xdr:rowOff>
    </xdr:from>
    <xdr:ext cx="6972300" cy="4591050"/>
    <xdr:pic>
      <xdr:nvPicPr>
        <xdr:cNvPr id="6" name="image22.png" title="Imagem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552450</xdr:colOff>
      <xdr:row>53</xdr:row>
      <xdr:rowOff>-38100</xdr:rowOff>
    </xdr:from>
    <xdr:ext cx="5133975" cy="3990975"/>
    <xdr:pic>
      <xdr:nvPicPr>
        <xdr:cNvPr id="7" name="image23.png" title="Imagem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58</xdr:row>
      <xdr:rowOff>0</xdr:rowOff>
    </xdr:from>
    <xdr:ext cx="5943600" cy="4581525"/>
    <xdr:pic>
      <xdr:nvPicPr>
        <xdr:cNvPr id="8" name="image15.png" title="Imagem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28</xdr:col>
      <xdr:colOff>104775</xdr:colOff>
      <xdr:row>0</xdr:row>
      <xdr:rowOff>0</xdr:rowOff>
    </xdr:from>
    <xdr:to>
      <xdr:col>35</xdr:col>
      <xdr:colOff>551661</xdr:colOff>
      <xdr:row>25</xdr:row>
      <xdr:rowOff>46994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08325" y="0"/>
          <a:ext cx="6314286" cy="5047619"/>
        </a:xfrm>
        <a:prstGeom prst="rect">
          <a:avLst/>
        </a:prstGeom>
      </xdr:spPr>
    </xdr:pic>
    <xdr:clientData/>
  </xdr:twoCellAnchor>
  <xdr:twoCellAnchor editAs="oneCell">
    <xdr:from>
      <xdr:col>28</xdr:col>
      <xdr:colOff>333375</xdr:colOff>
      <xdr:row>26</xdr:row>
      <xdr:rowOff>142875</xdr:rowOff>
    </xdr:from>
    <xdr:to>
      <xdr:col>32</xdr:col>
      <xdr:colOff>694861</xdr:colOff>
      <xdr:row>35</xdr:row>
      <xdr:rowOff>28364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736925" y="5343525"/>
          <a:ext cx="3714286" cy="1685714"/>
        </a:xfrm>
        <a:prstGeom prst="rect">
          <a:avLst/>
        </a:prstGeom>
      </xdr:spPr>
    </xdr:pic>
    <xdr:clientData/>
  </xdr:twoCellAnchor>
  <xdr:twoCellAnchor editAs="oneCell">
    <xdr:from>
      <xdr:col>32</xdr:col>
      <xdr:colOff>752475</xdr:colOff>
      <xdr:row>26</xdr:row>
      <xdr:rowOff>38100</xdr:rowOff>
    </xdr:from>
    <xdr:to>
      <xdr:col>36</xdr:col>
      <xdr:colOff>809199</xdr:colOff>
      <xdr:row>35</xdr:row>
      <xdr:rowOff>2958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508825" y="5238750"/>
          <a:ext cx="3409524" cy="1733333"/>
        </a:xfrm>
        <a:prstGeom prst="rect">
          <a:avLst/>
        </a:prstGeom>
      </xdr:spPr>
    </xdr:pic>
    <xdr:clientData/>
  </xdr:twoCellAnchor>
  <xdr:twoCellAnchor editAs="oneCell">
    <xdr:from>
      <xdr:col>36</xdr:col>
      <xdr:colOff>34926</xdr:colOff>
      <xdr:row>15</xdr:row>
      <xdr:rowOff>125942</xdr:rowOff>
    </xdr:from>
    <xdr:to>
      <xdr:col>39</xdr:col>
      <xdr:colOff>700197</xdr:colOff>
      <xdr:row>25</xdr:row>
      <xdr:rowOff>24107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097509" y="2591859"/>
          <a:ext cx="3353438" cy="1485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114300</xdr:colOff>
      <xdr:row>15</xdr:row>
      <xdr:rowOff>104775</xdr:rowOff>
    </xdr:from>
    <xdr:to>
      <xdr:col>44</xdr:col>
      <xdr:colOff>9093</xdr:colOff>
      <xdr:row>20</xdr:row>
      <xdr:rowOff>28460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509825" y="3105150"/>
          <a:ext cx="3457143" cy="923810"/>
        </a:xfrm>
        <a:prstGeom prst="rect">
          <a:avLst/>
        </a:prstGeom>
      </xdr:spPr>
    </xdr:pic>
    <xdr:clientData/>
  </xdr:twoCellAnchor>
  <xdr:twoCellAnchor editAs="oneCell">
    <xdr:from>
      <xdr:col>52</xdr:col>
      <xdr:colOff>402167</xdr:colOff>
      <xdr:row>9</xdr:row>
      <xdr:rowOff>31750</xdr:rowOff>
    </xdr:from>
    <xdr:to>
      <xdr:col>57</xdr:col>
      <xdr:colOff>289465</xdr:colOff>
      <xdr:row>16</xdr:row>
      <xdr:rowOff>44310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583167" y="1545167"/>
          <a:ext cx="4152381" cy="11238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539749</xdr:colOff>
      <xdr:row>0</xdr:row>
      <xdr:rowOff>0</xdr:rowOff>
    </xdr:from>
    <xdr:to>
      <xdr:col>29</xdr:col>
      <xdr:colOff>181990</xdr:colOff>
      <xdr:row>27</xdr:row>
      <xdr:rowOff>137070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668462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24</xdr:col>
      <xdr:colOff>385988</xdr:colOff>
      <xdr:row>0</xdr:row>
      <xdr:rowOff>168728</xdr:rowOff>
    </xdr:from>
    <xdr:to>
      <xdr:col>26</xdr:col>
      <xdr:colOff>84817</xdr:colOff>
      <xdr:row>4</xdr:row>
      <xdr:rowOff>48985</xdr:rowOff>
    </xdr:to>
    <xdr:pic>
      <xdr:nvPicPr>
        <xdr:cNvPr id="3" name="Gráfico 2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8943863" y="168728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23</xdr:col>
      <xdr:colOff>236310</xdr:colOff>
      <xdr:row>0</xdr:row>
      <xdr:rowOff>168728</xdr:rowOff>
    </xdr:from>
    <xdr:to>
      <xdr:col>24</xdr:col>
      <xdr:colOff>538388</xdr:colOff>
      <xdr:row>4</xdr:row>
      <xdr:rowOff>48985</xdr:rowOff>
    </xdr:to>
    <xdr:pic>
      <xdr:nvPicPr>
        <xdr:cNvPr id="4" name="Gráfico 3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8190935" y="168728"/>
          <a:ext cx="905328" cy="896257"/>
        </a:xfrm>
        <a:prstGeom prst="rect">
          <a:avLst/>
        </a:prstGeom>
      </xdr:spPr>
    </xdr:pic>
    <xdr:clientData/>
  </xdr:twoCellAnchor>
  <xdr:twoCellAnchor>
    <xdr:from>
      <xdr:col>15</xdr:col>
      <xdr:colOff>99787</xdr:colOff>
      <xdr:row>0</xdr:row>
      <xdr:rowOff>1</xdr:rowOff>
    </xdr:from>
    <xdr:to>
      <xdr:col>21</xdr:col>
      <xdr:colOff>240394</xdr:colOff>
      <xdr:row>21</xdr:row>
      <xdr:rowOff>95251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13228412" y="1"/>
          <a:ext cx="3760107" cy="603250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95250</xdr:colOff>
      <xdr:row>21</xdr:row>
      <xdr:rowOff>79375</xdr:rowOff>
    </xdr:from>
    <xdr:to>
      <xdr:col>21</xdr:col>
      <xdr:colOff>254000</xdr:colOff>
      <xdr:row>26</xdr:row>
      <xdr:rowOff>95250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3223875" y="6016625"/>
          <a:ext cx="3778250" cy="128587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UMIDADE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DO AR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15</xdr:col>
      <xdr:colOff>95250</xdr:colOff>
      <xdr:row>26</xdr:row>
      <xdr:rowOff>63500</xdr:rowOff>
    </xdr:from>
    <xdr:to>
      <xdr:col>21</xdr:col>
      <xdr:colOff>283937</xdr:colOff>
      <xdr:row>42</xdr:row>
      <xdr:rowOff>31750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13223875" y="7270750"/>
          <a:ext cx="3808187" cy="403225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127000</xdr:colOff>
      <xdr:row>25</xdr:row>
      <xdr:rowOff>158750</xdr:rowOff>
    </xdr:from>
    <xdr:to>
      <xdr:col>1</xdr:col>
      <xdr:colOff>367392</xdr:colOff>
      <xdr:row>28</xdr:row>
      <xdr:rowOff>224517</xdr:rowOff>
    </xdr:to>
    <xdr:pic>
      <xdr:nvPicPr>
        <xdr:cNvPr id="11" name="Gráfico 10" descr="Iní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7000" y="7112000"/>
          <a:ext cx="843642" cy="84364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79375</xdr:rowOff>
    </xdr:from>
    <xdr:to>
      <xdr:col>7</xdr:col>
      <xdr:colOff>1000125</xdr:colOff>
      <xdr:row>4</xdr:row>
      <xdr:rowOff>22225</xdr:rowOff>
    </xdr:to>
    <xdr:graphicFrame macro="">
      <xdr:nvGraphicFramePr>
        <xdr:cNvPr id="12" name="Diagrama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4</xdr:row>
          <xdr:rowOff>220980</xdr:rowOff>
        </xdr:from>
        <xdr:to>
          <xdr:col>1</xdr:col>
          <xdr:colOff>556260</xdr:colOff>
          <xdr:row>10</xdr:row>
          <xdr:rowOff>30480</xdr:rowOff>
        </xdr:to>
        <xdr:sp macro="" textlink="">
          <xdr:nvSpPr>
            <xdr:cNvPr id="13314" name="Scroll Bar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E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11</xdr:row>
      <xdr:rowOff>231774</xdr:rowOff>
    </xdr:from>
    <xdr:to>
      <xdr:col>6</xdr:col>
      <xdr:colOff>587375</xdr:colOff>
      <xdr:row>23</xdr:row>
      <xdr:rowOff>126999</xdr:rowOff>
    </xdr:to>
    <xdr:graphicFrame macro="">
      <xdr:nvGraphicFramePr>
        <xdr:cNvPr id="8" name="Diagrama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6</xdr:col>
      <xdr:colOff>882650</xdr:colOff>
      <xdr:row>11</xdr:row>
      <xdr:rowOff>177799</xdr:rowOff>
    </xdr:from>
    <xdr:to>
      <xdr:col>11</xdr:col>
      <xdr:colOff>374650</xdr:colOff>
      <xdr:row>23</xdr:row>
      <xdr:rowOff>73024</xdr:rowOff>
    </xdr:to>
    <xdr:graphicFrame macro="">
      <xdr:nvGraphicFramePr>
        <xdr:cNvPr id="15" name="Diagrama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560159</xdr:colOff>
      <xdr:row>0</xdr:row>
      <xdr:rowOff>0</xdr:rowOff>
    </xdr:from>
    <xdr:to>
      <xdr:col>33</xdr:col>
      <xdr:colOff>193328</xdr:colOff>
      <xdr:row>27</xdr:row>
      <xdr:rowOff>161563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1772334" y="0"/>
          <a:ext cx="5119569" cy="7295788"/>
        </a:xfrm>
        <a:prstGeom prst="rect">
          <a:avLst/>
        </a:prstGeom>
      </xdr:spPr>
    </xdr:pic>
    <xdr:clientData/>
  </xdr:twoCellAnchor>
  <xdr:twoCellAnchor editAs="oneCell">
    <xdr:from>
      <xdr:col>28</xdr:col>
      <xdr:colOff>406398</xdr:colOff>
      <xdr:row>0</xdr:row>
      <xdr:rowOff>168728</xdr:rowOff>
    </xdr:from>
    <xdr:to>
      <xdr:col>30</xdr:col>
      <xdr:colOff>96156</xdr:colOff>
      <xdr:row>4</xdr:row>
      <xdr:rowOff>48985</xdr:rowOff>
    </xdr:to>
    <xdr:pic>
      <xdr:nvPicPr>
        <xdr:cNvPr id="3" name="Gráfico 2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4056973" y="168728"/>
          <a:ext cx="908958" cy="908957"/>
        </a:xfrm>
        <a:prstGeom prst="rect">
          <a:avLst/>
        </a:prstGeom>
      </xdr:spPr>
    </xdr:pic>
    <xdr:clientData/>
  </xdr:twoCellAnchor>
  <xdr:twoCellAnchor editAs="oneCell">
    <xdr:from>
      <xdr:col>27</xdr:col>
      <xdr:colOff>247649</xdr:colOff>
      <xdr:row>0</xdr:row>
      <xdr:rowOff>168728</xdr:rowOff>
    </xdr:from>
    <xdr:to>
      <xdr:col>28</xdr:col>
      <xdr:colOff>558799</xdr:colOff>
      <xdr:row>4</xdr:row>
      <xdr:rowOff>48985</xdr:rowOff>
    </xdr:to>
    <xdr:pic>
      <xdr:nvPicPr>
        <xdr:cNvPr id="4" name="Gráfico 3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3288624" y="168728"/>
          <a:ext cx="920750" cy="908957"/>
        </a:xfrm>
        <a:prstGeom prst="rect">
          <a:avLst/>
        </a:prstGeom>
      </xdr:spPr>
    </xdr:pic>
    <xdr:clientData/>
  </xdr:twoCellAnchor>
  <xdr:twoCellAnchor>
    <xdr:from>
      <xdr:col>19</xdr:col>
      <xdr:colOff>111126</xdr:colOff>
      <xdr:row>0</xdr:row>
      <xdr:rowOff>0</xdr:rowOff>
    </xdr:from>
    <xdr:to>
      <xdr:col>25</xdr:col>
      <xdr:colOff>251732</xdr:colOff>
      <xdr:row>22</xdr:row>
      <xdr:rowOff>174625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18275301" y="0"/>
          <a:ext cx="3798206" cy="6013450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74838</xdr:colOff>
      <xdr:row>22</xdr:row>
      <xdr:rowOff>174625</xdr:rowOff>
    </xdr:from>
    <xdr:to>
      <xdr:col>25</xdr:col>
      <xdr:colOff>281212</xdr:colOff>
      <xdr:row>28</xdr:row>
      <xdr:rowOff>63500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8239013" y="6013450"/>
          <a:ext cx="3863974" cy="143192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COMPILADO</a:t>
          </a:r>
        </a:p>
      </xdr:txBody>
    </xdr:sp>
    <xdr:clientData/>
  </xdr:twoCellAnchor>
  <xdr:twoCellAnchor>
    <xdr:from>
      <xdr:col>19</xdr:col>
      <xdr:colOff>154669</xdr:colOff>
      <xdr:row>28</xdr:row>
      <xdr:rowOff>81642</xdr:rowOff>
    </xdr:from>
    <xdr:to>
      <xdr:col>25</xdr:col>
      <xdr:colOff>295275</xdr:colOff>
      <xdr:row>42</xdr:row>
      <xdr:rowOff>31750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18318844" y="7463517"/>
          <a:ext cx="3798206" cy="3550558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2</xdr:row>
      <xdr:rowOff>47625</xdr:rowOff>
    </xdr:from>
    <xdr:to>
      <xdr:col>17</xdr:col>
      <xdr:colOff>571501</xdr:colOff>
      <xdr:row>7</xdr:row>
      <xdr:rowOff>214312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0" y="571500"/>
          <a:ext cx="25669876" cy="1476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7200" b="1" cap="none" spc="0" baseline="0">
              <a:ln w="22225">
                <a:solidFill>
                  <a:schemeClr val="accent1">
                    <a:lumMod val="60000"/>
                    <a:lumOff val="40000"/>
                  </a:schemeClr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Compilado dos resultados obtidos</a:t>
          </a:r>
          <a:endParaRPr lang="pt-BR" sz="7200" b="1" cap="none" spc="0">
            <a:ln w="22225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  <a:solidFill>
              <a:schemeClr val="accent6">
                <a:lumMod val="75000"/>
              </a:schemeClr>
            </a:solidFill>
            <a:effectLst/>
          </a:endParaRPr>
        </a:p>
      </xdr:txBody>
    </xdr:sp>
    <xdr:clientData/>
  </xdr:twoCellAnchor>
  <xdr:twoCellAnchor>
    <xdr:from>
      <xdr:col>3</xdr:col>
      <xdr:colOff>190501</xdr:colOff>
      <xdr:row>28</xdr:row>
      <xdr:rowOff>111126</xdr:rowOff>
    </xdr:from>
    <xdr:to>
      <xdr:col>6</xdr:col>
      <xdr:colOff>1450975</xdr:colOff>
      <xdr:row>35</xdr:row>
      <xdr:rowOff>6805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3295651" y="7769226"/>
          <a:ext cx="6575424" cy="176257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H. P. FERRAZ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(2017) encontrou o valores de </a:t>
          </a:r>
          <a:r>
            <a:rPr lang="pt-BR" sz="18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1742,9 kg/m³ 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massa específica de grãos de soja (Glycine max) industrializados. A diferença entre os valores obtidos nesse estudo e a literatura pode estar relacionada as propriedades das partículas em si e também dos processos de reumidificação a que foram submetidos os grãos de soja utilizados nesse estudo.</a:t>
          </a:r>
          <a:endParaRPr lang="pt-BR" sz="1800" b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895350</xdr:colOff>
      <xdr:row>25</xdr:row>
      <xdr:rowOff>50800</xdr:rowOff>
    </xdr:from>
    <xdr:to>
      <xdr:col>5</xdr:col>
      <xdr:colOff>895350</xdr:colOff>
      <xdr:row>27</xdr:row>
      <xdr:rowOff>254000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CxnSpPr/>
      </xdr:nvCxnSpPr>
      <xdr:spPr>
        <a:xfrm>
          <a:off x="7467600" y="6908800"/>
          <a:ext cx="0" cy="736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1193800</xdr:colOff>
      <xdr:row>25</xdr:row>
      <xdr:rowOff>19051</xdr:rowOff>
    </xdr:from>
    <xdr:to>
      <xdr:col>9</xdr:col>
      <xdr:colOff>1200150</xdr:colOff>
      <xdr:row>28</xdr:row>
      <xdr:rowOff>19050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CxnSpPr/>
      </xdr:nvCxnSpPr>
      <xdr:spPr>
        <a:xfrm>
          <a:off x="16186150" y="6877051"/>
          <a:ext cx="6350" cy="800099"/>
        </a:xfrm>
        <a:prstGeom prst="straightConnector1">
          <a:avLst/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250824</xdr:colOff>
      <xdr:row>15</xdr:row>
      <xdr:rowOff>254000</xdr:rowOff>
    </xdr:from>
    <xdr:to>
      <xdr:col>3</xdr:col>
      <xdr:colOff>1676399</xdr:colOff>
      <xdr:row>20</xdr:row>
      <xdr:rowOff>209550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860424" y="4311650"/>
          <a:ext cx="3921125" cy="13652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H. P. FERRAZ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(2017) obteve o diâmetro médio de </a:t>
          </a:r>
          <a:r>
            <a:rPr lang="pt-BR" sz="18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5,39 mm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ao caracterizar grãos de soja (Glycine max) industrializados.</a:t>
          </a:r>
          <a:endParaRPr lang="pt-BR" sz="1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396874</xdr:colOff>
      <xdr:row>28</xdr:row>
      <xdr:rowOff>139701</xdr:rowOff>
    </xdr:from>
    <xdr:to>
      <xdr:col>12</xdr:col>
      <xdr:colOff>628649</xdr:colOff>
      <xdr:row>35</xdr:row>
      <xdr:rowOff>1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13179424" y="7797801"/>
          <a:ext cx="7699375" cy="17272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LOPES, M. A. S.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 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(2015) encontrou o valor de </a:t>
          </a:r>
          <a:r>
            <a:rPr lang="pt-BR" sz="18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720,2 kg/m³ 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para massa específica aparente ao caracterizar grãos de soja. Segundo Corrêa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(2001), a presença de impurezas grossas reduz a massa específica aparente de grãos. Dessa forma, pode-se dizer que a diferença entre os valores obtidos no presente estudo e na literatura diferem-se devido aos processos de reumidificação que alteram características físicas das partículas.</a:t>
          </a:r>
          <a:endParaRPr lang="pt-BR" sz="1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793750</xdr:colOff>
      <xdr:row>14</xdr:row>
      <xdr:rowOff>269874</xdr:rowOff>
    </xdr:from>
    <xdr:to>
      <xdr:col>7</xdr:col>
      <xdr:colOff>1892300</xdr:colOff>
      <xdr:row>17</xdr:row>
      <xdr:rowOff>95250</xdr:rowOff>
    </xdr:to>
    <xdr:cxnSp macro="">
      <xdr:nvCxnSpPr>
        <xdr:cNvPr id="26" name="Conector: Angulado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CxnSpPr/>
      </xdr:nvCxnSpPr>
      <xdr:spPr>
        <a:xfrm>
          <a:off x="11099800" y="4041774"/>
          <a:ext cx="1098550" cy="720726"/>
        </a:xfrm>
        <a:prstGeom prst="bentConnector3">
          <a:avLst/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301624</xdr:colOff>
      <xdr:row>15</xdr:row>
      <xdr:rowOff>228600</xdr:rowOff>
    </xdr:from>
    <xdr:to>
      <xdr:col>14</xdr:col>
      <xdr:colOff>19050</xdr:colOff>
      <xdr:row>20</xdr:row>
      <xdr:rowOff>257175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9027774" y="4286250"/>
          <a:ext cx="4213226" cy="143827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Esse valor está de acordo com a literatura. Segundo H. P. FERRAZ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(2017), a esfericidade de grãos de soja (Glycine max) industrializados é de </a:t>
          </a:r>
          <a:r>
            <a:rPr lang="pt-BR" sz="18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0,91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.</a:t>
          </a:r>
          <a:endParaRPr lang="pt-BR" sz="1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1851026</xdr:colOff>
      <xdr:row>15</xdr:row>
      <xdr:rowOff>38100</xdr:rowOff>
    </xdr:from>
    <xdr:to>
      <xdr:col>4</xdr:col>
      <xdr:colOff>990600</xdr:colOff>
      <xdr:row>17</xdr:row>
      <xdr:rowOff>206828</xdr:rowOff>
    </xdr:to>
    <xdr:cxnSp macro="">
      <xdr:nvCxnSpPr>
        <xdr:cNvPr id="29" name="Conector: Angulado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CxnSpPr/>
      </xdr:nvCxnSpPr>
      <xdr:spPr>
        <a:xfrm rot="10800000" flipV="1">
          <a:off x="4956176" y="4095750"/>
          <a:ext cx="1158874" cy="778328"/>
        </a:xfrm>
        <a:prstGeom prst="bentConnector3">
          <a:avLst/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2140402</xdr:colOff>
      <xdr:row>15</xdr:row>
      <xdr:rowOff>38101</xdr:rowOff>
    </xdr:from>
    <xdr:to>
      <xdr:col>10</xdr:col>
      <xdr:colOff>933450</xdr:colOff>
      <xdr:row>21</xdr:row>
      <xdr:rowOff>171451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12446452" y="4095751"/>
          <a:ext cx="5498648" cy="18097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 literatura reporta o valor de </a:t>
          </a:r>
          <a:r>
            <a:rPr lang="pt-BR" sz="18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0,61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para porosidade do leito de partículas de soja H. P. FERRAZ </a:t>
          </a:r>
          <a:r>
            <a:rPr lang="pt-BR" sz="18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(2017). Além disso, o valor de porosidade obtido nesse estudo é satisfatório, visto que a partícula apresentou alta esfericidade, o que resulta em um leito menos poroso (CREMASCO M.A.</a:t>
          </a:r>
          <a:r>
            <a:rPr lang="pt-BR" sz="18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pt-BR" sz="18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(2014)).</a:t>
          </a:r>
          <a:endParaRPr lang="pt-BR" sz="1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698500</xdr:colOff>
      <xdr:row>15</xdr:row>
      <xdr:rowOff>3174</xdr:rowOff>
    </xdr:from>
    <xdr:to>
      <xdr:col>11</xdr:col>
      <xdr:colOff>82550</xdr:colOff>
      <xdr:row>17</xdr:row>
      <xdr:rowOff>114300</xdr:rowOff>
    </xdr:to>
    <xdr:cxnSp macro="">
      <xdr:nvCxnSpPr>
        <xdr:cNvPr id="35" name="Conector: Angulado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CxnSpPr/>
      </xdr:nvCxnSpPr>
      <xdr:spPr>
        <a:xfrm>
          <a:off x="17710150" y="4060824"/>
          <a:ext cx="1098550" cy="720726"/>
        </a:xfrm>
        <a:prstGeom prst="bentConnector3">
          <a:avLst/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557892</xdr:colOff>
      <xdr:row>1</xdr:row>
      <xdr:rowOff>149678</xdr:rowOff>
    </xdr:from>
    <xdr:to>
      <xdr:col>21</xdr:col>
      <xdr:colOff>163286</xdr:colOff>
      <xdr:row>24</xdr:row>
      <xdr:rowOff>231321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167492" y="406853"/>
          <a:ext cx="11797394" cy="5996668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chemeClr val="bg2">
              <a:lumMod val="50000"/>
            </a:schemeClr>
          </a:solidFill>
        </a:ln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21</xdr:col>
      <xdr:colOff>408214</xdr:colOff>
      <xdr:row>0</xdr:row>
      <xdr:rowOff>27213</xdr:rowOff>
    </xdr:from>
    <xdr:to>
      <xdr:col>30</xdr:col>
      <xdr:colOff>50455</xdr:colOff>
      <xdr:row>28</xdr:row>
      <xdr:rowOff>116658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3209814" y="27213"/>
          <a:ext cx="5128641" cy="7290345"/>
        </a:xfrm>
        <a:prstGeom prst="rect">
          <a:avLst/>
        </a:prstGeom>
      </xdr:spPr>
    </xdr:pic>
    <xdr:clientData/>
  </xdr:twoCellAnchor>
  <xdr:twoCellAnchor editAs="oneCell">
    <xdr:from>
      <xdr:col>25</xdr:col>
      <xdr:colOff>254453</xdr:colOff>
      <xdr:row>0</xdr:row>
      <xdr:rowOff>141513</xdr:rowOff>
    </xdr:from>
    <xdr:to>
      <xdr:col>26</xdr:col>
      <xdr:colOff>556532</xdr:colOff>
      <xdr:row>4</xdr:row>
      <xdr:rowOff>21770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494453" y="141513"/>
          <a:ext cx="911679" cy="908957"/>
        </a:xfrm>
        <a:prstGeom prst="rect">
          <a:avLst/>
        </a:prstGeom>
      </xdr:spPr>
    </xdr:pic>
    <xdr:clientData/>
  </xdr:twoCellAnchor>
  <xdr:twoCellAnchor editAs="oneCell">
    <xdr:from>
      <xdr:col>24</xdr:col>
      <xdr:colOff>104775</xdr:colOff>
      <xdr:row>0</xdr:row>
      <xdr:rowOff>141513</xdr:rowOff>
    </xdr:from>
    <xdr:to>
      <xdr:col>25</xdr:col>
      <xdr:colOff>406853</xdr:colOff>
      <xdr:row>4</xdr:row>
      <xdr:rowOff>21770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735175" y="141513"/>
          <a:ext cx="911678" cy="908957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3</xdr:row>
      <xdr:rowOff>27215</xdr:rowOff>
    </xdr:from>
    <xdr:to>
      <xdr:col>20</xdr:col>
      <xdr:colOff>415306</xdr:colOff>
      <xdr:row>23</xdr:row>
      <xdr:rowOff>122465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96094" y="798740"/>
          <a:ext cx="11211212" cy="52387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217715</xdr:colOff>
      <xdr:row>7</xdr:row>
      <xdr:rowOff>190500</xdr:rowOff>
    </xdr:from>
    <xdr:to>
      <xdr:col>2</xdr:col>
      <xdr:colOff>312965</xdr:colOff>
      <xdr:row>18</xdr:row>
      <xdr:rowOff>13607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827315" y="1990725"/>
          <a:ext cx="704850" cy="265203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136071</xdr:colOff>
      <xdr:row>22</xdr:row>
      <xdr:rowOff>68036</xdr:rowOff>
    </xdr:from>
    <xdr:to>
      <xdr:col>1</xdr:col>
      <xdr:colOff>367392</xdr:colOff>
      <xdr:row>25</xdr:row>
      <xdr:rowOff>136071</xdr:rowOff>
    </xdr:to>
    <xdr:pic>
      <xdr:nvPicPr>
        <xdr:cNvPr id="8" name="Gráfico 7" descr="Iníci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36071" y="5725886"/>
          <a:ext cx="840921" cy="83956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40821</xdr:colOff>
      <xdr:row>7</xdr:row>
      <xdr:rowOff>27214</xdr:rowOff>
    </xdr:from>
    <xdr:to>
      <xdr:col>19</xdr:col>
      <xdr:colOff>40821</xdr:colOff>
      <xdr:row>9</xdr:row>
      <xdr:rowOff>122464</xdr:rowOff>
    </xdr:to>
    <xdr:pic>
      <xdr:nvPicPr>
        <xdr:cNvPr id="10" name="Gráfico 9" descr="Marca de seleçã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11062607" y="1836964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10</xdr:col>
      <xdr:colOff>519793</xdr:colOff>
      <xdr:row>10</xdr:row>
      <xdr:rowOff>70757</xdr:rowOff>
    </xdr:from>
    <xdr:to>
      <xdr:col>11</xdr:col>
      <xdr:colOff>519792</xdr:colOff>
      <xdr:row>12</xdr:row>
      <xdr:rowOff>166006</xdr:rowOff>
    </xdr:to>
    <xdr:pic>
      <xdr:nvPicPr>
        <xdr:cNvPr id="11" name="Gráfico 10" descr="Marca de seleçã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6643007" y="2656114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14</xdr:row>
      <xdr:rowOff>87086</xdr:rowOff>
    </xdr:from>
    <xdr:to>
      <xdr:col>18</xdr:col>
      <xdr:colOff>19049</xdr:colOff>
      <xdr:row>16</xdr:row>
      <xdr:rowOff>182336</xdr:rowOff>
    </xdr:to>
    <xdr:pic>
      <xdr:nvPicPr>
        <xdr:cNvPr id="12" name="Gráfico 11" descr="Marca de seleçã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10428514" y="3706586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17</xdr:col>
      <xdr:colOff>239486</xdr:colOff>
      <xdr:row>15</xdr:row>
      <xdr:rowOff>130629</xdr:rowOff>
    </xdr:from>
    <xdr:to>
      <xdr:col>18</xdr:col>
      <xdr:colOff>239485</xdr:colOff>
      <xdr:row>17</xdr:row>
      <xdr:rowOff>225879</xdr:rowOff>
    </xdr:to>
    <xdr:pic>
      <xdr:nvPicPr>
        <xdr:cNvPr id="13" name="Gráfico 12" descr="Marca de seleçã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10648950" y="4008665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8</xdr:col>
      <xdr:colOff>446315</xdr:colOff>
      <xdr:row>18</xdr:row>
      <xdr:rowOff>51707</xdr:rowOff>
    </xdr:from>
    <xdr:to>
      <xdr:col>9</xdr:col>
      <xdr:colOff>446314</xdr:colOff>
      <xdr:row>20</xdr:row>
      <xdr:rowOff>146957</xdr:rowOff>
    </xdr:to>
    <xdr:pic>
      <xdr:nvPicPr>
        <xdr:cNvPr id="14" name="Gráfico 13" descr="Marca de seleçã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344886" y="4705350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435429</xdr:colOff>
      <xdr:row>19</xdr:row>
      <xdr:rowOff>27214</xdr:rowOff>
    </xdr:from>
    <xdr:to>
      <xdr:col>16</xdr:col>
      <xdr:colOff>435428</xdr:colOff>
      <xdr:row>21</xdr:row>
      <xdr:rowOff>122464</xdr:rowOff>
    </xdr:to>
    <xdr:pic>
      <xdr:nvPicPr>
        <xdr:cNvPr id="15" name="Gráfico 14" descr="Marca de seleçã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9620250" y="4939393"/>
          <a:ext cx="612321" cy="612321"/>
        </a:xfrm>
        <a:prstGeom prst="rect">
          <a:avLst/>
        </a:prstGeom>
      </xdr:spPr>
    </xdr:pic>
    <xdr:clientData/>
  </xdr:twoCellAnchor>
  <xdr:twoCellAnchor editAs="oneCell">
    <xdr:from>
      <xdr:col>15</xdr:col>
      <xdr:colOff>438151</xdr:colOff>
      <xdr:row>20</xdr:row>
      <xdr:rowOff>138793</xdr:rowOff>
    </xdr:from>
    <xdr:to>
      <xdr:col>16</xdr:col>
      <xdr:colOff>438150</xdr:colOff>
      <xdr:row>22</xdr:row>
      <xdr:rowOff>234042</xdr:rowOff>
    </xdr:to>
    <xdr:pic>
      <xdr:nvPicPr>
        <xdr:cNvPr id="16" name="Gráfico 15" descr="Marca de seleçã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9622972" y="5309507"/>
          <a:ext cx="612321" cy="6123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557892</xdr:colOff>
      <xdr:row>1</xdr:row>
      <xdr:rowOff>149678</xdr:rowOff>
    </xdr:from>
    <xdr:to>
      <xdr:col>21</xdr:col>
      <xdr:colOff>163286</xdr:colOff>
      <xdr:row>24</xdr:row>
      <xdr:rowOff>231321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67492" y="406853"/>
          <a:ext cx="11797394" cy="5996668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21</xdr:col>
      <xdr:colOff>408214</xdr:colOff>
      <xdr:row>0</xdr:row>
      <xdr:rowOff>27213</xdr:rowOff>
    </xdr:from>
    <xdr:to>
      <xdr:col>30</xdr:col>
      <xdr:colOff>50455</xdr:colOff>
      <xdr:row>28</xdr:row>
      <xdr:rowOff>116658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3209814" y="27213"/>
          <a:ext cx="5128641" cy="7290345"/>
        </a:xfrm>
        <a:prstGeom prst="rect">
          <a:avLst/>
        </a:prstGeom>
      </xdr:spPr>
    </xdr:pic>
    <xdr:clientData/>
  </xdr:twoCellAnchor>
  <xdr:twoCellAnchor editAs="oneCell">
    <xdr:from>
      <xdr:col>25</xdr:col>
      <xdr:colOff>254453</xdr:colOff>
      <xdr:row>0</xdr:row>
      <xdr:rowOff>141513</xdr:rowOff>
    </xdr:from>
    <xdr:to>
      <xdr:col>26</xdr:col>
      <xdr:colOff>556532</xdr:colOff>
      <xdr:row>4</xdr:row>
      <xdr:rowOff>21770</xdr:rowOff>
    </xdr:to>
    <xdr:pic>
      <xdr:nvPicPr>
        <xdr:cNvPr id="4" name="Gráfico 3" descr="Voltar DPE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494453" y="141513"/>
          <a:ext cx="911679" cy="908957"/>
        </a:xfrm>
        <a:prstGeom prst="rect">
          <a:avLst/>
        </a:prstGeom>
      </xdr:spPr>
    </xdr:pic>
    <xdr:clientData/>
  </xdr:twoCellAnchor>
  <xdr:twoCellAnchor editAs="oneCell">
    <xdr:from>
      <xdr:col>24</xdr:col>
      <xdr:colOff>104775</xdr:colOff>
      <xdr:row>0</xdr:row>
      <xdr:rowOff>141513</xdr:rowOff>
    </xdr:from>
    <xdr:to>
      <xdr:col>25</xdr:col>
      <xdr:colOff>406853</xdr:colOff>
      <xdr:row>4</xdr:row>
      <xdr:rowOff>21770</xdr:rowOff>
    </xdr:to>
    <xdr:pic>
      <xdr:nvPicPr>
        <xdr:cNvPr id="5" name="Gráfico 4" descr="Volta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4735175" y="141513"/>
          <a:ext cx="911678" cy="90895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22</xdr:row>
      <xdr:rowOff>68036</xdr:rowOff>
    </xdr:from>
    <xdr:to>
      <xdr:col>1</xdr:col>
      <xdr:colOff>367392</xdr:colOff>
      <xdr:row>25</xdr:row>
      <xdr:rowOff>136071</xdr:rowOff>
    </xdr:to>
    <xdr:pic>
      <xdr:nvPicPr>
        <xdr:cNvPr id="8" name="Gráfico 7" descr="Iní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36071" y="5725886"/>
          <a:ext cx="840921" cy="839560"/>
        </a:xfrm>
        <a:prstGeom prst="rect">
          <a:avLst/>
        </a:prstGeom>
      </xdr:spPr>
    </xdr:pic>
    <xdr:clientData/>
  </xdr:twoCellAnchor>
  <xdr:twoCellAnchor>
    <xdr:from>
      <xdr:col>2</xdr:col>
      <xdr:colOff>136071</xdr:colOff>
      <xdr:row>3</xdr:row>
      <xdr:rowOff>68036</xdr:rowOff>
    </xdr:from>
    <xdr:to>
      <xdr:col>19</xdr:col>
      <xdr:colOff>176893</xdr:colOff>
      <xdr:row>23</xdr:row>
      <xdr:rowOff>217715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1360714" y="843643"/>
          <a:ext cx="10450286" cy="5320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217715</xdr:colOff>
      <xdr:row>7</xdr:row>
      <xdr:rowOff>190500</xdr:rowOff>
    </xdr:from>
    <xdr:to>
      <xdr:col>2</xdr:col>
      <xdr:colOff>312965</xdr:colOff>
      <xdr:row>18</xdr:row>
      <xdr:rowOff>13607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827315" y="1990725"/>
          <a:ext cx="704850" cy="265203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408214</xdr:colOff>
      <xdr:row>4</xdr:row>
      <xdr:rowOff>13607</xdr:rowOff>
    </xdr:from>
    <xdr:to>
      <xdr:col>19</xdr:col>
      <xdr:colOff>108857</xdr:colOff>
      <xdr:row>23</xdr:row>
      <xdr:rowOff>149679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632857" y="1047750"/>
          <a:ext cx="10110107" cy="5048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CREMASCO, Marco Aurélio. Operações unitárias em sistemas particulados e fluidomecânicos e outros trabalhos. Editora Blucher, 2014.</a:t>
          </a: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pt-BR" sz="14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DO COUTO GARCIA, L.; LEITES, L. P.; PEREIRA DE MENEZES, F. ANÁLISE DE GERMINAÇÃO DE SEMENTES DE Lotus corniculatus L. QUANDO SUBMETIDAS A DIFERENTES TRATAMENTOS. [s.l: s.n.]. Disponível em: &lt; https://ifgoiano.edu.br/ceic/anais/files/papers/20550.pdf &gt;. Acesso em: 16 jun. 2022.</a:t>
          </a:r>
        </a:p>
        <a:p>
          <a:endParaRPr lang="pt-BR" sz="14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pt-BR" sz="14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FERRAZ, H. P. et al. ESTUDO DA FLUIDODINÂMICA EM LEITO DE JORRO E FLUIDIZADO COM PARTÍCULAS DE SOJA. XII Congresso Brasileiro de Engenharia Química em Iniciação Científica, 16 jul. 2017. Disponível em: &lt; http://pdf.blucher.com.br.s3-sa-east</a:t>
          </a:r>
          <a:r>
            <a:rPr lang="pt-BR" sz="14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pt-BR" sz="14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1.amazonaws.com/chemicalengineeringproceedings/cobeqic2017/142.pdf&gt;. Acesso em: 16 jun. 2022.</a:t>
          </a:r>
          <a:endParaRPr lang="pt-BR" sz="14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pt-BR" sz="1400">
              <a:latin typeface="Times New Roman" panose="02020603050405020304" pitchFamily="18" charset="0"/>
              <a:cs typeface="Times New Roman" panose="02020603050405020304" pitchFamily="18" charset="0"/>
            </a:rPr>
            <a:t>LARROSA, A.N.P. SECAGEM DE PASTA DE VEGETAIS: ANÁLISE DA OPERAÇÃO EM LEITO DE JORRO E CARACTERIZAÇÃO DO PRODUTO FINAL. Rio Grande: [s.n.]. Disponível em: &lt;https://sistemas.furg.br/sistemas/sab/arquivos/bdtd/0000011631.pdf&gt;. Acesso em: 16 jun. 2022.</a:t>
          </a: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SANTOS, M.B.S; CARACTERIZAÇÃO QUÍMICA E TECNOLÓGICA DE SOJA BRS232 DE DIFERENTES SAFRAS. TRABALHO DE CONCLUSÃO DE CURSO. UNIVERSIDADE TECNOLÓGICA FEDERAL DO PARANÁ DEPARTAMENTO ACADÊMICO DE ALIMENTOS CURSO SUPERIOR DE TECNOLOGIA EM ALIMENTOS Londrina,2021. Disponível em: &lt;https://repositorio.utfpr.edu.br/jspui/bitstream/1/26377/1/caracterizacaosojadiferentessafras.pdf&gt;. Acesso em: 16 jun. 2022.</a:t>
          </a:r>
          <a:endParaRPr lang="pt-BR" sz="14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pt-BR" sz="1400">
              <a:latin typeface="Times New Roman" panose="02020603050405020304" pitchFamily="18" charset="0"/>
              <a:cs typeface="Times New Roman" panose="02020603050405020304" pitchFamily="18" charset="0"/>
            </a:rPr>
            <a:t>SILVA, M.A.; FERREIRA VIEIRA, J.; RODRIGUES, R. DETERMINAÇÃO DAS PROPRIEDADES FÍSICAS DE GRÃOS DE SOJA COM DIFERENTES PROPORÇÕES DE IMPUREZAS E DEFEITOS. IV Congresso Estadual de Iniciação Científica do IF Goiano, 21 set. 2015. </a:t>
          </a: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85725</xdr:rowOff>
    </xdr:from>
    <xdr:ext cx="13001625" cy="6953250"/>
    <xdr:pic>
      <xdr:nvPicPr>
        <xdr:cNvPr id="2" name="image25.png" title="Imagem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152400</xdr:colOff>
      <xdr:row>30</xdr:row>
      <xdr:rowOff>190500</xdr:rowOff>
    </xdr:from>
    <xdr:ext cx="20516850" cy="9563100"/>
    <xdr:pic>
      <xdr:nvPicPr>
        <xdr:cNvPr id="3" name="image24.png" title="Imagem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051250" y="6477000"/>
          <a:ext cx="20516850" cy="956310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171450</xdr:rowOff>
    </xdr:from>
    <xdr:ext cx="6838950" cy="5724525"/>
    <xdr:pic>
      <xdr:nvPicPr>
        <xdr:cNvPr id="5" name="image18.png" title="Imagem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296775" y="171450"/>
          <a:ext cx="6838950" cy="57245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619125</xdr:colOff>
      <xdr:row>44</xdr:row>
      <xdr:rowOff>133350</xdr:rowOff>
    </xdr:from>
    <xdr:ext cx="6829425" cy="5695950"/>
    <xdr:pic>
      <xdr:nvPicPr>
        <xdr:cNvPr id="6" name="image21.png" title="Imagem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1125" y="8934450"/>
          <a:ext cx="6829425" cy="569595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742950</xdr:colOff>
      <xdr:row>18</xdr:row>
      <xdr:rowOff>180975</xdr:rowOff>
    </xdr:from>
    <xdr:ext cx="2933700" cy="447675"/>
    <xdr:pic>
      <xdr:nvPicPr>
        <xdr:cNvPr id="2" name="image14.png" title="Imagem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485775</xdr:colOff>
      <xdr:row>16</xdr:row>
      <xdr:rowOff>114300</xdr:rowOff>
    </xdr:from>
    <xdr:ext cx="5543550" cy="2181225"/>
    <xdr:pic>
      <xdr:nvPicPr>
        <xdr:cNvPr id="3" name="image20.png" title="Imagem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1123950</xdr:colOff>
      <xdr:row>15</xdr:row>
      <xdr:rowOff>9525</xdr:rowOff>
    </xdr:from>
    <xdr:ext cx="2971800" cy="2752725"/>
    <xdr:pic>
      <xdr:nvPicPr>
        <xdr:cNvPr id="4" name="image16.png" title="Imagem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487650" y="3009900"/>
          <a:ext cx="2971800" cy="2752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0</xdr:rowOff>
    </xdr:from>
    <xdr:ext cx="7048500" cy="5095875"/>
    <xdr:pic>
      <xdr:nvPicPr>
        <xdr:cNvPr id="5" name="image11.png" title="Imagem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050" y="0"/>
          <a:ext cx="7048500" cy="509587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552450</xdr:colOff>
      <xdr:row>12</xdr:row>
      <xdr:rowOff>190500</xdr:rowOff>
    </xdr:from>
    <xdr:ext cx="2638425" cy="409575"/>
    <xdr:pic>
      <xdr:nvPicPr>
        <xdr:cNvPr id="6" name="image12.png" title="Imagem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574625" y="2590800"/>
          <a:ext cx="263842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</xdr:colOff>
      <xdr:row>1</xdr:row>
      <xdr:rowOff>-104775</xdr:rowOff>
    </xdr:from>
    <xdr:ext cx="5076825" cy="3533775"/>
    <xdr:pic>
      <xdr:nvPicPr>
        <xdr:cNvPr id="7" name="image13.png" title="Imagem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1200150</xdr:colOff>
      <xdr:row>27</xdr:row>
      <xdr:rowOff>38100</xdr:rowOff>
    </xdr:from>
    <xdr:ext cx="6286500" cy="4943475"/>
    <xdr:pic>
      <xdr:nvPicPr>
        <xdr:cNvPr id="8" name="image9.png" title="Imagem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247650</xdr:colOff>
      <xdr:row>76</xdr:row>
      <xdr:rowOff>-200025</xdr:rowOff>
    </xdr:from>
    <xdr:ext cx="6791325" cy="4905375"/>
    <xdr:pic>
      <xdr:nvPicPr>
        <xdr:cNvPr id="9" name="image10.png" title="Imagem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1574800</xdr:colOff>
      <xdr:row>95</xdr:row>
      <xdr:rowOff>152400</xdr:rowOff>
    </xdr:from>
    <xdr:ext cx="6838950" cy="4933950"/>
    <xdr:pic>
      <xdr:nvPicPr>
        <xdr:cNvPr id="10" name="image8.png" title="Imagem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12300" y="19003963"/>
          <a:ext cx="6838950" cy="4933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1628775</xdr:colOff>
      <xdr:row>35</xdr:row>
      <xdr:rowOff>190500</xdr:rowOff>
    </xdr:from>
    <xdr:to>
      <xdr:col>18</xdr:col>
      <xdr:colOff>713787</xdr:colOff>
      <xdr:row>48</xdr:row>
      <xdr:rowOff>171142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336500" y="7191375"/>
          <a:ext cx="4714287" cy="25809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175533</xdr:colOff>
      <xdr:row>11</xdr:row>
      <xdr:rowOff>24491</xdr:rowOff>
    </xdr:from>
    <xdr:to>
      <xdr:col>33</xdr:col>
      <xdr:colOff>435429</xdr:colOff>
      <xdr:row>29</xdr:row>
      <xdr:rowOff>40821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052333" y="2853416"/>
          <a:ext cx="15499896" cy="4645480"/>
        </a:xfrm>
        <a:prstGeom prst="rect">
          <a:avLst/>
        </a:prstGeom>
        <a:pattFill prst="solidDmnd">
          <a:fgClr>
            <a:schemeClr val="accent6">
              <a:lumMod val="60000"/>
              <a:lumOff val="40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9525</xdr:colOff>
      <xdr:row>11</xdr:row>
      <xdr:rowOff>180974</xdr:rowOff>
    </xdr:from>
    <xdr:to>
      <xdr:col>2</xdr:col>
      <xdr:colOff>19050</xdr:colOff>
      <xdr:row>28</xdr:row>
      <xdr:rowOff>204107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19125" y="3009899"/>
          <a:ext cx="619125" cy="439510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417739</xdr:colOff>
      <xdr:row>0</xdr:row>
      <xdr:rowOff>0</xdr:rowOff>
    </xdr:from>
    <xdr:to>
      <xdr:col>8</xdr:col>
      <xdr:colOff>427264</xdr:colOff>
      <xdr:row>6</xdr:row>
      <xdr:rowOff>247650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684939" y="0"/>
          <a:ext cx="619125" cy="1790700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6</xdr:row>
      <xdr:rowOff>180975</xdr:rowOff>
    </xdr:from>
    <xdr:to>
      <xdr:col>8</xdr:col>
      <xdr:colOff>421821</xdr:colOff>
      <xdr:row>11</xdr:row>
      <xdr:rowOff>190500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0" y="1724025"/>
          <a:ext cx="5298621" cy="1295400"/>
        </a:xfrm>
        <a:prstGeom prst="rect">
          <a:avLst/>
        </a:prstGeom>
        <a:solidFill>
          <a:srgbClr val="DE4B1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4400">
              <a:solidFill>
                <a:schemeClr val="bg1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10800000" algn="r" rotWithShape="0">
                  <a:srgbClr val="FFCC00">
                    <a:alpha val="40000"/>
                  </a:srgbClr>
                </a:outerShdw>
              </a:effectLst>
              <a:latin typeface="Bodoni Bd BT" panose="02070803080706020303" pitchFamily="18" charset="0"/>
            </a:rPr>
            <a:t>Grupo FAlCaO</a:t>
          </a:r>
        </a:p>
      </xdr:txBody>
    </xdr:sp>
    <xdr:clientData/>
  </xdr:twoCellAnchor>
  <xdr:twoCellAnchor editAs="oneCell">
    <xdr:from>
      <xdr:col>0</xdr:col>
      <xdr:colOff>27214</xdr:colOff>
      <xdr:row>0</xdr:row>
      <xdr:rowOff>0</xdr:rowOff>
    </xdr:from>
    <xdr:to>
      <xdr:col>3</xdr:col>
      <xdr:colOff>531813</xdr:colOff>
      <xdr:row>5</xdr:row>
      <xdr:rowOff>167334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0"/>
          <a:ext cx="2333399" cy="1453209"/>
        </a:xfrm>
        <a:prstGeom prst="rect">
          <a:avLst/>
        </a:prstGeom>
      </xdr:spPr>
    </xdr:pic>
    <xdr:clientData/>
  </xdr:twoCellAnchor>
  <xdr:twoCellAnchor editAs="oneCell">
    <xdr:from>
      <xdr:col>21</xdr:col>
      <xdr:colOff>217715</xdr:colOff>
      <xdr:row>0</xdr:row>
      <xdr:rowOff>0</xdr:rowOff>
    </xdr:from>
    <xdr:to>
      <xdr:col>29</xdr:col>
      <xdr:colOff>472278</xdr:colOff>
      <xdr:row>28</xdr:row>
      <xdr:rowOff>89445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3019315" y="0"/>
          <a:ext cx="5131363" cy="7290345"/>
        </a:xfrm>
        <a:prstGeom prst="rect">
          <a:avLst/>
        </a:prstGeom>
      </xdr:spPr>
    </xdr:pic>
    <xdr:clientData/>
  </xdr:twoCellAnchor>
  <xdr:twoCellAnchor editAs="oneCell">
    <xdr:from>
      <xdr:col>25</xdr:col>
      <xdr:colOff>63954</xdr:colOff>
      <xdr:row>0</xdr:row>
      <xdr:rowOff>114300</xdr:rowOff>
    </xdr:from>
    <xdr:to>
      <xdr:col>26</xdr:col>
      <xdr:colOff>366033</xdr:colOff>
      <xdr:row>3</xdr:row>
      <xdr:rowOff>253093</xdr:rowOff>
    </xdr:to>
    <xdr:pic>
      <xdr:nvPicPr>
        <xdr:cNvPr id="8" name="Gráfico 7" descr="Voltar DP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5303954" y="114300"/>
          <a:ext cx="911679" cy="910318"/>
        </a:xfrm>
        <a:prstGeom prst="rect">
          <a:avLst/>
        </a:prstGeom>
      </xdr:spPr>
    </xdr:pic>
    <xdr:clientData/>
  </xdr:twoCellAnchor>
  <xdr:twoCellAnchor editAs="oneCell">
    <xdr:from>
      <xdr:col>23</xdr:col>
      <xdr:colOff>526597</xdr:colOff>
      <xdr:row>0</xdr:row>
      <xdr:rowOff>114300</xdr:rowOff>
    </xdr:from>
    <xdr:to>
      <xdr:col>25</xdr:col>
      <xdr:colOff>216354</xdr:colOff>
      <xdr:row>3</xdr:row>
      <xdr:rowOff>253093</xdr:rowOff>
    </xdr:to>
    <xdr:pic>
      <xdr:nvPicPr>
        <xdr:cNvPr id="9" name="Gráfico 8" descr="Voltar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547397" y="114300"/>
          <a:ext cx="908957" cy="910318"/>
        </a:xfrm>
        <a:prstGeom prst="rect">
          <a:avLst/>
        </a:prstGeom>
      </xdr:spPr>
    </xdr:pic>
    <xdr:clientData/>
  </xdr:twoCellAnchor>
  <xdr:oneCellAnchor>
    <xdr:from>
      <xdr:col>8</xdr:col>
      <xdr:colOff>545623</xdr:colOff>
      <xdr:row>0</xdr:row>
      <xdr:rowOff>0</xdr:rowOff>
    </xdr:from>
    <xdr:ext cx="8177944" cy="2609851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422423" y="0"/>
          <a:ext cx="8177944" cy="260985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6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SECAGEM</a:t>
          </a:r>
          <a:endParaRPr lang="pt-BR" sz="6600" b="1" cap="none" spc="0" baseline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  <a:p>
          <a:pPr algn="ctr"/>
          <a:r>
            <a:rPr lang="pt-BR" sz="6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EM</a:t>
          </a:r>
          <a:endParaRPr lang="pt-BR" sz="66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  <a:p>
          <a:pPr algn="ctr"/>
          <a:r>
            <a:rPr lang="pt-BR" sz="6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LEITO</a:t>
          </a:r>
          <a:r>
            <a:rPr lang="pt-BR" sz="6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DE JORRO </a:t>
          </a:r>
        </a:p>
      </xdr:txBody>
    </xdr:sp>
    <xdr:clientData/>
  </xdr:oneCellAnchor>
  <xdr:twoCellAnchor>
    <xdr:from>
      <xdr:col>2</xdr:col>
      <xdr:colOff>27213</xdr:colOff>
      <xdr:row>11</xdr:row>
      <xdr:rowOff>217714</xdr:rowOff>
    </xdr:from>
    <xdr:to>
      <xdr:col>8</xdr:col>
      <xdr:colOff>340178</xdr:colOff>
      <xdr:row>18</xdr:row>
      <xdr:rowOff>9525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246413" y="3046639"/>
          <a:ext cx="3970565" cy="1592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1"/>
            <a:t>Prática</a:t>
          </a:r>
          <a:r>
            <a:rPr lang="pt-BR" sz="1400" b="1" baseline="0"/>
            <a:t> 4 </a:t>
          </a:r>
          <a:endParaRPr lang="pt-BR" sz="1400" b="1"/>
        </a:p>
        <a:p>
          <a:r>
            <a:rPr lang="pt-BR" sz="1400" b="1"/>
            <a:t>Disciplina:</a:t>
          </a:r>
          <a:r>
            <a:rPr lang="pt-BR" sz="1400" b="1" baseline="0"/>
            <a:t> </a:t>
          </a:r>
          <a:r>
            <a:rPr lang="pt-BR" sz="1400" baseline="0"/>
            <a:t>Laboratório de Projetos e Processos Industriais II</a:t>
          </a:r>
        </a:p>
        <a:p>
          <a:r>
            <a:rPr lang="pt-BR" sz="1400" baseline="0"/>
            <a:t>Curso de Engenharia Química</a:t>
          </a:r>
        </a:p>
        <a:p>
          <a:r>
            <a:rPr lang="pt-BR" sz="1400" b="1" baseline="0"/>
            <a:t>Prof. André Ricardo Felkl de Almeida</a:t>
          </a:r>
        </a:p>
        <a:p>
          <a:r>
            <a:rPr lang="pt-BR" sz="1400" b="1" baseline="0"/>
            <a:t>Profa. Gabriela Silveira da Rosa</a:t>
          </a:r>
          <a:endParaRPr lang="pt-BR" sz="1400"/>
        </a:p>
      </xdr:txBody>
    </xdr:sp>
    <xdr:clientData/>
  </xdr:twoCellAnchor>
  <xdr:twoCellAnchor>
    <xdr:from>
      <xdr:col>2</xdr:col>
      <xdr:colOff>16328</xdr:colOff>
      <xdr:row>23</xdr:row>
      <xdr:rowOff>152401</xdr:rowOff>
    </xdr:from>
    <xdr:to>
      <xdr:col>8</xdr:col>
      <xdr:colOff>340180</xdr:colOff>
      <xdr:row>27</xdr:row>
      <xdr:rowOff>179615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235528" y="6067426"/>
          <a:ext cx="3981452" cy="1055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000" b="1"/>
            <a:t>Integrantes</a:t>
          </a:r>
          <a:r>
            <a:rPr lang="pt-BR" sz="2000" b="1" baseline="0"/>
            <a:t> da equipe: Andrielly, Gabriel, Larah, Luana e Victor</a:t>
          </a:r>
          <a:endParaRPr lang="pt-BR" sz="2000" b="1"/>
        </a:p>
      </xdr:txBody>
    </xdr:sp>
    <xdr:clientData/>
  </xdr:twoCellAnchor>
  <xdr:twoCellAnchor editAs="oneCell">
    <xdr:from>
      <xdr:col>2</xdr:col>
      <xdr:colOff>13608</xdr:colOff>
      <xdr:row>20</xdr:row>
      <xdr:rowOff>163287</xdr:rowOff>
    </xdr:from>
    <xdr:to>
      <xdr:col>3</xdr:col>
      <xdr:colOff>244929</xdr:colOff>
      <xdr:row>23</xdr:row>
      <xdr:rowOff>231322</xdr:rowOff>
    </xdr:to>
    <xdr:pic>
      <xdr:nvPicPr>
        <xdr:cNvPr id="16" name="Gráfico 15" descr="Iníci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38251" y="5334001"/>
          <a:ext cx="843642" cy="8436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333375</xdr:colOff>
      <xdr:row>15</xdr:row>
      <xdr:rowOff>38100</xdr:rowOff>
    </xdr:from>
    <xdr:ext cx="2295525" cy="1266825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77175" y="2924175"/>
          <a:ext cx="2295525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16</xdr:row>
      <xdr:rowOff>76200</xdr:rowOff>
    </xdr:from>
    <xdr:ext cx="5038725" cy="2924175"/>
    <xdr:pic>
      <xdr:nvPicPr>
        <xdr:cNvPr id="3" name="image6.png" title="Imagem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76425" y="3124200"/>
          <a:ext cx="5038725" cy="292417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180975</xdr:rowOff>
    </xdr:from>
    <xdr:ext cx="3267075" cy="3343275"/>
    <xdr:pic>
      <xdr:nvPicPr>
        <xdr:cNvPr id="2" name="image7.png" title="Imagem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104775</xdr:rowOff>
    </xdr:from>
    <xdr:ext cx="2800350" cy="2952750"/>
    <xdr:pic>
      <xdr:nvPicPr>
        <xdr:cNvPr id="3" name="image5.png" title="Imagem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152400</xdr:rowOff>
    </xdr:from>
    <xdr:ext cx="790575" cy="704850"/>
    <xdr:pic>
      <xdr:nvPicPr>
        <xdr:cNvPr id="4" name="image2.png" title="Imagem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"/>
          <a:ext cx="79057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16</xdr:row>
      <xdr:rowOff>95250</xdr:rowOff>
    </xdr:from>
    <xdr:ext cx="3133725" cy="2524125"/>
    <xdr:pic>
      <xdr:nvPicPr>
        <xdr:cNvPr id="5" name="image4.png" title="Imagem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180975</xdr:colOff>
      <xdr:row>16</xdr:row>
      <xdr:rowOff>38100</xdr:rowOff>
    </xdr:from>
    <xdr:ext cx="4476750" cy="3600450"/>
    <xdr:pic>
      <xdr:nvPicPr>
        <xdr:cNvPr id="6" name="image1.png" title="Imagem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557892</xdr:colOff>
      <xdr:row>1</xdr:row>
      <xdr:rowOff>149678</xdr:rowOff>
    </xdr:from>
    <xdr:to>
      <xdr:col>21</xdr:col>
      <xdr:colOff>163286</xdr:colOff>
      <xdr:row>24</xdr:row>
      <xdr:rowOff>231321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70213" y="408214"/>
          <a:ext cx="11851823" cy="6027964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chemeClr val="bg2">
              <a:lumMod val="50000"/>
            </a:schemeClr>
          </a:solidFill>
        </a:ln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21</xdr:col>
      <xdr:colOff>408214</xdr:colOff>
      <xdr:row>0</xdr:row>
      <xdr:rowOff>27213</xdr:rowOff>
    </xdr:from>
    <xdr:to>
      <xdr:col>30</xdr:col>
      <xdr:colOff>50455</xdr:colOff>
      <xdr:row>28</xdr:row>
      <xdr:rowOff>116658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3266964" y="27213"/>
          <a:ext cx="5153134" cy="7328445"/>
        </a:xfrm>
        <a:prstGeom prst="rect">
          <a:avLst/>
        </a:prstGeom>
      </xdr:spPr>
    </xdr:pic>
    <xdr:clientData/>
  </xdr:twoCellAnchor>
  <xdr:twoCellAnchor editAs="oneCell">
    <xdr:from>
      <xdr:col>25</xdr:col>
      <xdr:colOff>254453</xdr:colOff>
      <xdr:row>0</xdr:row>
      <xdr:rowOff>141513</xdr:rowOff>
    </xdr:from>
    <xdr:to>
      <xdr:col>26</xdr:col>
      <xdr:colOff>556532</xdr:colOff>
      <xdr:row>4</xdr:row>
      <xdr:rowOff>21770</xdr:rowOff>
    </xdr:to>
    <xdr:pic>
      <xdr:nvPicPr>
        <xdr:cNvPr id="5" name="Gráfico 4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562489" y="141513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24</xdr:col>
      <xdr:colOff>104775</xdr:colOff>
      <xdr:row>0</xdr:row>
      <xdr:rowOff>141513</xdr:rowOff>
    </xdr:from>
    <xdr:to>
      <xdr:col>25</xdr:col>
      <xdr:colOff>406853</xdr:colOff>
      <xdr:row>4</xdr:row>
      <xdr:rowOff>21770</xdr:rowOff>
    </xdr:to>
    <xdr:pic>
      <xdr:nvPicPr>
        <xdr:cNvPr id="6" name="Gráfico 5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800489" y="141513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3</xdr:row>
      <xdr:rowOff>27215</xdr:rowOff>
    </xdr:from>
    <xdr:to>
      <xdr:col>20</xdr:col>
      <xdr:colOff>415306</xdr:colOff>
      <xdr:row>23</xdr:row>
      <xdr:rowOff>122465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1537" y="802822"/>
          <a:ext cx="11260198" cy="526596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217715</xdr:colOff>
      <xdr:row>7</xdr:row>
      <xdr:rowOff>190500</xdr:rowOff>
    </xdr:from>
    <xdr:to>
      <xdr:col>2</xdr:col>
      <xdr:colOff>312965</xdr:colOff>
      <xdr:row>18</xdr:row>
      <xdr:rowOff>13607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830036" y="2000250"/>
          <a:ext cx="707572" cy="266700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136071</xdr:colOff>
      <xdr:row>22</xdr:row>
      <xdr:rowOff>68036</xdr:rowOff>
    </xdr:from>
    <xdr:to>
      <xdr:col>1</xdr:col>
      <xdr:colOff>367392</xdr:colOff>
      <xdr:row>25</xdr:row>
      <xdr:rowOff>136071</xdr:rowOff>
    </xdr:to>
    <xdr:pic>
      <xdr:nvPicPr>
        <xdr:cNvPr id="9" name="Gráfico 8" descr="Iníci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36071" y="5755822"/>
          <a:ext cx="843642" cy="843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206374</xdr:colOff>
      <xdr:row>0</xdr:row>
      <xdr:rowOff>0</xdr:rowOff>
    </xdr:from>
    <xdr:to>
      <xdr:col>35</xdr:col>
      <xdr:colOff>451865</xdr:colOff>
      <xdr:row>28</xdr:row>
      <xdr:rowOff>89445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649412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31</xdr:col>
      <xdr:colOff>52613</xdr:colOff>
      <xdr:row>0</xdr:row>
      <xdr:rowOff>168728</xdr:rowOff>
    </xdr:from>
    <xdr:to>
      <xdr:col>32</xdr:col>
      <xdr:colOff>354692</xdr:colOff>
      <xdr:row>4</xdr:row>
      <xdr:rowOff>48985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8753363" y="168728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29</xdr:col>
      <xdr:colOff>506185</xdr:colOff>
      <xdr:row>0</xdr:row>
      <xdr:rowOff>168728</xdr:rowOff>
    </xdr:from>
    <xdr:to>
      <xdr:col>31</xdr:col>
      <xdr:colOff>205013</xdr:colOff>
      <xdr:row>4</xdr:row>
      <xdr:rowOff>48985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8000435" y="168728"/>
          <a:ext cx="905328" cy="896257"/>
        </a:xfrm>
        <a:prstGeom prst="rect">
          <a:avLst/>
        </a:prstGeom>
      </xdr:spPr>
    </xdr:pic>
    <xdr:clientData/>
  </xdr:twoCellAnchor>
  <xdr:twoCellAnchor>
    <xdr:from>
      <xdr:col>21</xdr:col>
      <xdr:colOff>369662</xdr:colOff>
      <xdr:row>0</xdr:row>
      <xdr:rowOff>0</xdr:rowOff>
    </xdr:from>
    <xdr:to>
      <xdr:col>27</xdr:col>
      <xdr:colOff>510269</xdr:colOff>
      <xdr:row>23</xdr:row>
      <xdr:rowOff>13607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3037912" y="0"/>
          <a:ext cx="3760107" cy="5855607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21</xdr:col>
      <xdr:colOff>317500</xdr:colOff>
      <xdr:row>23</xdr:row>
      <xdr:rowOff>147413</xdr:rowOff>
    </xdr:from>
    <xdr:to>
      <xdr:col>27</xdr:col>
      <xdr:colOff>555625</xdr:colOff>
      <xdr:row>27</xdr:row>
      <xdr:rowOff>133806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2985750" y="5989413"/>
          <a:ext cx="3857625" cy="1002393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DESCRIÇÃO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DO EXPERIMENTO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21</xdr:col>
      <xdr:colOff>413205</xdr:colOff>
      <xdr:row>28</xdr:row>
      <xdr:rowOff>81642</xdr:rowOff>
    </xdr:from>
    <xdr:to>
      <xdr:col>27</xdr:col>
      <xdr:colOff>553812</xdr:colOff>
      <xdr:row>42</xdr:row>
      <xdr:rowOff>31750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3081455" y="7193642"/>
          <a:ext cx="3760107" cy="3506108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301625</xdr:colOff>
      <xdr:row>0</xdr:row>
      <xdr:rowOff>204108</xdr:rowOff>
    </xdr:from>
    <xdr:ext cx="12414250" cy="1088571"/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01625" y="204108"/>
          <a:ext cx="12414250" cy="108857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7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Grão de soja umidificados</a:t>
          </a:r>
        </a:p>
      </xdr:txBody>
    </xdr:sp>
    <xdr:clientData/>
  </xdr:oneCellAnchor>
  <xdr:twoCellAnchor>
    <xdr:from>
      <xdr:col>0</xdr:col>
      <xdr:colOff>381000</xdr:colOff>
      <xdr:row>6</xdr:row>
      <xdr:rowOff>31750</xdr:rowOff>
    </xdr:from>
    <xdr:to>
      <xdr:col>21</xdr:col>
      <xdr:colOff>190500</xdr:colOff>
      <xdr:row>29</xdr:row>
      <xdr:rowOff>238125</xdr:rowOff>
    </xdr:to>
    <xdr:graphicFrame macro="">
      <xdr:nvGraphicFramePr>
        <xdr:cNvPr id="17" name="Diagrama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  <xdr:twoCellAnchor editAs="oneCell">
    <xdr:from>
      <xdr:col>0</xdr:col>
      <xdr:colOff>15875</xdr:colOff>
      <xdr:row>28</xdr:row>
      <xdr:rowOff>127000</xdr:rowOff>
    </xdr:from>
    <xdr:to>
      <xdr:col>1</xdr:col>
      <xdr:colOff>256267</xdr:colOff>
      <xdr:row>31</xdr:row>
      <xdr:rowOff>208642</xdr:rowOff>
    </xdr:to>
    <xdr:pic>
      <xdr:nvPicPr>
        <xdr:cNvPr id="10" name="Gráfico 9" descr="Iníci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5875" y="7239000"/>
          <a:ext cx="843642" cy="843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312964</xdr:colOff>
      <xdr:row>0</xdr:row>
      <xdr:rowOff>0</xdr:rowOff>
    </xdr:from>
    <xdr:to>
      <xdr:col>33</xdr:col>
      <xdr:colOff>558455</xdr:colOff>
      <xdr:row>23</xdr:row>
      <xdr:rowOff>168820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764846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29</xdr:col>
      <xdr:colOff>159203</xdr:colOff>
      <xdr:row>0</xdr:row>
      <xdr:rowOff>114300</xdr:rowOff>
    </xdr:from>
    <xdr:to>
      <xdr:col>30</xdr:col>
      <xdr:colOff>461282</xdr:colOff>
      <xdr:row>3</xdr:row>
      <xdr:rowOff>105682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9907703" y="114300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</xdr:colOff>
      <xdr:row>0</xdr:row>
      <xdr:rowOff>114300</xdr:rowOff>
    </xdr:from>
    <xdr:to>
      <xdr:col>29</xdr:col>
      <xdr:colOff>311603</xdr:colOff>
      <xdr:row>3</xdr:row>
      <xdr:rowOff>105682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9154775" y="114300"/>
          <a:ext cx="905328" cy="896257"/>
        </a:xfrm>
        <a:prstGeom prst="rect">
          <a:avLst/>
        </a:prstGeom>
      </xdr:spPr>
    </xdr:pic>
    <xdr:clientData/>
  </xdr:twoCellAnchor>
  <xdr:twoCellAnchor>
    <xdr:from>
      <xdr:col>19</xdr:col>
      <xdr:colOff>508000</xdr:colOff>
      <xdr:row>0</xdr:row>
      <xdr:rowOff>0</xdr:rowOff>
    </xdr:from>
    <xdr:to>
      <xdr:col>25</xdr:col>
      <xdr:colOff>594179</xdr:colOff>
      <xdr:row>22</xdr:row>
      <xdr:rowOff>167821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4224000" y="0"/>
          <a:ext cx="3705679" cy="6994071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507999</xdr:colOff>
      <xdr:row>22</xdr:row>
      <xdr:rowOff>174624</xdr:rowOff>
    </xdr:from>
    <xdr:to>
      <xdr:col>25</xdr:col>
      <xdr:colOff>587374</xdr:colOff>
      <xdr:row>27</xdr:row>
      <xdr:rowOff>206375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14223999" y="7000874"/>
          <a:ext cx="3698875" cy="1539876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UMIDADE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</a:t>
          </a:r>
        </a:p>
        <a:p>
          <a:pPr algn="ctr"/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INICIAL E FINAL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19</xdr:col>
      <xdr:colOff>551543</xdr:colOff>
      <xdr:row>27</xdr:row>
      <xdr:rowOff>213178</xdr:rowOff>
    </xdr:from>
    <xdr:to>
      <xdr:col>26</xdr:col>
      <xdr:colOff>34472</xdr:colOff>
      <xdr:row>32</xdr:row>
      <xdr:rowOff>220435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4267543" y="8547553"/>
          <a:ext cx="3705679" cy="1515382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76200</xdr:rowOff>
        </xdr:from>
        <xdr:to>
          <xdr:col>12</xdr:col>
          <xdr:colOff>30480</xdr:colOff>
          <xdr:row>9</xdr:row>
          <xdr:rowOff>266700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7</xdr:row>
          <xdr:rowOff>99060</xdr:rowOff>
        </xdr:from>
        <xdr:to>
          <xdr:col>2</xdr:col>
          <xdr:colOff>571500</xdr:colOff>
          <xdr:row>10</xdr:row>
          <xdr:rowOff>160020</xdr:rowOff>
        </xdr:to>
        <xdr:sp macro="" textlink="">
          <xdr:nvSpPr>
            <xdr:cNvPr id="12291" name="Scroll Ba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4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190499</xdr:colOff>
      <xdr:row>0</xdr:row>
      <xdr:rowOff>0</xdr:rowOff>
    </xdr:from>
    <xdr:to>
      <xdr:col>7</xdr:col>
      <xdr:colOff>174624</xdr:colOff>
      <xdr:row>7</xdr:row>
      <xdr:rowOff>190499</xdr:rowOff>
    </xdr:to>
    <xdr:graphicFrame macro="">
      <xdr:nvGraphicFramePr>
        <xdr:cNvPr id="12" name="Diagrama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  <xdr:twoCellAnchor>
    <xdr:from>
      <xdr:col>1</xdr:col>
      <xdr:colOff>184149</xdr:colOff>
      <xdr:row>17</xdr:row>
      <xdr:rowOff>104775</xdr:rowOff>
    </xdr:from>
    <xdr:to>
      <xdr:col>7</xdr:col>
      <xdr:colOff>168274</xdr:colOff>
      <xdr:row>24</xdr:row>
      <xdr:rowOff>295274</xdr:rowOff>
    </xdr:to>
    <xdr:graphicFrame macro="">
      <xdr:nvGraphicFramePr>
        <xdr:cNvPr id="16" name="Diagrama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" r:lo="rId14" r:qs="rId15" r:cs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25</xdr:row>
          <xdr:rowOff>68580</xdr:rowOff>
        </xdr:from>
        <xdr:to>
          <xdr:col>12</xdr:col>
          <xdr:colOff>30480</xdr:colOff>
          <xdr:row>27</xdr:row>
          <xdr:rowOff>327660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4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26</xdr:row>
          <xdr:rowOff>289560</xdr:rowOff>
        </xdr:from>
        <xdr:to>
          <xdr:col>2</xdr:col>
          <xdr:colOff>594360</xdr:colOff>
          <xdr:row>29</xdr:row>
          <xdr:rowOff>30480</xdr:rowOff>
        </xdr:to>
        <xdr:sp macro="" textlink="">
          <xdr:nvSpPr>
            <xdr:cNvPr id="12293" name="Scroll Ba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4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238124</xdr:colOff>
      <xdr:row>1</xdr:row>
      <xdr:rowOff>31750</xdr:rowOff>
    </xdr:from>
    <xdr:to>
      <xdr:col>25</xdr:col>
      <xdr:colOff>587375</xdr:colOff>
      <xdr:row>14</xdr:row>
      <xdr:rowOff>95250</xdr:rowOff>
    </xdr:to>
    <xdr:graphicFrame macro="">
      <xdr:nvGraphicFramePr>
        <xdr:cNvPr id="19" name="Diagrama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" r:lo="rId19" r:qs="rId20" r:cs="rId21"/>
        </a:graphicData>
      </a:graphic>
    </xdr:graphicFrame>
    <xdr:clientData/>
  </xdr:twoCellAnchor>
  <xdr:twoCellAnchor editAs="oneCell">
    <xdr:from>
      <xdr:col>0</xdr:col>
      <xdr:colOff>0</xdr:colOff>
      <xdr:row>23</xdr:row>
      <xdr:rowOff>111125</xdr:rowOff>
    </xdr:from>
    <xdr:to>
      <xdr:col>1</xdr:col>
      <xdr:colOff>240392</xdr:colOff>
      <xdr:row>26</xdr:row>
      <xdr:rowOff>49892</xdr:rowOff>
    </xdr:to>
    <xdr:pic>
      <xdr:nvPicPr>
        <xdr:cNvPr id="15" name="Gráfico 14" descr="Iníci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0" y="7239000"/>
          <a:ext cx="843642" cy="843642"/>
        </a:xfrm>
        <a:prstGeom prst="rect">
          <a:avLst/>
        </a:prstGeom>
      </xdr:spPr>
    </xdr:pic>
    <xdr:clientData/>
  </xdr:twoCellAnchor>
  <xdr:twoCellAnchor>
    <xdr:from>
      <xdr:col>4</xdr:col>
      <xdr:colOff>864054</xdr:colOff>
      <xdr:row>12</xdr:row>
      <xdr:rowOff>238126</xdr:rowOff>
    </xdr:from>
    <xdr:to>
      <xdr:col>9</xdr:col>
      <xdr:colOff>523874</xdr:colOff>
      <xdr:row>17</xdr:row>
      <xdr:rowOff>269874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5118554" y="3952876"/>
          <a:ext cx="3088820" cy="153987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Alencar E.R. </a:t>
          </a:r>
          <a:r>
            <a:rPr lang="pt-BR" sz="14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</a:t>
          </a:r>
          <a:r>
            <a:rPr lang="pt-BR" sz="1400" b="0" i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al.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(2009) obteve o valor de </a:t>
          </a:r>
          <a:r>
            <a:rPr lang="pt-BR" sz="1400" b="1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18%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para umidade em base úmida de sementes de soja </a:t>
          </a:r>
          <a:r>
            <a:rPr lang="pt-BR" sz="1400" b="0" i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 natura.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Os valores elevados encontrados no presente estudo podem ser atribuídos aos processos de reumidificação aos quais as amostras foram submetidas.</a:t>
          </a:r>
          <a:endParaRPr lang="pt-BR" sz="1400" b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1841500</xdr:colOff>
      <xdr:row>10</xdr:row>
      <xdr:rowOff>15875</xdr:rowOff>
    </xdr:from>
    <xdr:to>
      <xdr:col>4</xdr:col>
      <xdr:colOff>730250</xdr:colOff>
      <xdr:row>13</xdr:row>
      <xdr:rowOff>158750</xdr:rowOff>
    </xdr:to>
    <xdr:cxnSp macro="">
      <xdr:nvCxnSpPr>
        <xdr:cNvPr id="18" name="Conector: Angulad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CxnSpPr/>
      </xdr:nvCxnSpPr>
      <xdr:spPr>
        <a:xfrm>
          <a:off x="3651250" y="3111500"/>
          <a:ext cx="1333500" cy="1063625"/>
        </a:xfrm>
        <a:prstGeom prst="bentConnector3">
          <a:avLst>
            <a:gd name="adj1" fmla="val 50000"/>
          </a:avLst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63954</xdr:colOff>
      <xdr:row>31</xdr:row>
      <xdr:rowOff>247651</xdr:rowOff>
    </xdr:from>
    <xdr:to>
      <xdr:col>10</xdr:col>
      <xdr:colOff>136524</xdr:colOff>
      <xdr:row>38</xdr:row>
      <xdr:rowOff>15875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5334454" y="9772651"/>
          <a:ext cx="3088820" cy="187959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Alencar E.R. </a:t>
          </a:r>
          <a:r>
            <a:rPr lang="pt-BR" sz="14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</a:t>
          </a:r>
          <a:r>
            <a:rPr lang="pt-BR" sz="1400" b="0" i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al.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(2009) obteve o valor de </a:t>
          </a:r>
          <a:r>
            <a:rPr lang="pt-BR" sz="1400" b="1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11,2%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para umidade em base úmida de sementes de soja </a:t>
          </a:r>
          <a:r>
            <a:rPr lang="pt-BR" sz="1400" b="0" i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 natura </a:t>
          </a:r>
          <a:r>
            <a:rPr lang="pt-BR" sz="14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após o procedimento de secagem. Segundo esse estudo, grãos de soja com esse teor de umidade devem ser armezados em 20 °C para que os teores de água sejam mantidos.</a:t>
          </a:r>
          <a:endParaRPr lang="pt-BR" sz="1400" b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2057400</xdr:colOff>
      <xdr:row>29</xdr:row>
      <xdr:rowOff>9525</xdr:rowOff>
    </xdr:from>
    <xdr:to>
      <xdr:col>4</xdr:col>
      <xdr:colOff>946150</xdr:colOff>
      <xdr:row>32</xdr:row>
      <xdr:rowOff>168275</xdr:rowOff>
    </xdr:to>
    <xdr:cxnSp macro="">
      <xdr:nvCxnSpPr>
        <xdr:cNvPr id="21" name="Conector: Angulado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CxnSpPr/>
      </xdr:nvCxnSpPr>
      <xdr:spPr>
        <a:xfrm>
          <a:off x="3867150" y="8931275"/>
          <a:ext cx="1333500" cy="1063625"/>
        </a:xfrm>
        <a:prstGeom prst="bentConnector3">
          <a:avLst>
            <a:gd name="adj1" fmla="val 50000"/>
          </a:avLst>
        </a:prstGeom>
        <a:ln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560159</xdr:colOff>
      <xdr:row>0</xdr:row>
      <xdr:rowOff>0</xdr:rowOff>
    </xdr:from>
    <xdr:to>
      <xdr:col>33</xdr:col>
      <xdr:colOff>193328</xdr:colOff>
      <xdr:row>27</xdr:row>
      <xdr:rowOff>116659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19433266" y="0"/>
          <a:ext cx="5144062" cy="7328445"/>
        </a:xfrm>
        <a:prstGeom prst="rect">
          <a:avLst/>
        </a:prstGeom>
      </xdr:spPr>
    </xdr:pic>
    <xdr:clientData/>
  </xdr:twoCellAnchor>
  <xdr:twoCellAnchor editAs="oneCell">
    <xdr:from>
      <xdr:col>28</xdr:col>
      <xdr:colOff>406398</xdr:colOff>
      <xdr:row>0</xdr:row>
      <xdr:rowOff>168728</xdr:rowOff>
    </xdr:from>
    <xdr:to>
      <xdr:col>30</xdr:col>
      <xdr:colOff>96156</xdr:colOff>
      <xdr:row>4</xdr:row>
      <xdr:rowOff>48985</xdr:rowOff>
    </xdr:to>
    <xdr:pic>
      <xdr:nvPicPr>
        <xdr:cNvPr id="3" name="Gráfico 2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1728791" y="168728"/>
          <a:ext cx="914401" cy="914400"/>
        </a:xfrm>
        <a:prstGeom prst="rect">
          <a:avLst/>
        </a:prstGeom>
      </xdr:spPr>
    </xdr:pic>
    <xdr:clientData/>
  </xdr:twoCellAnchor>
  <xdr:twoCellAnchor editAs="oneCell">
    <xdr:from>
      <xdr:col>27</xdr:col>
      <xdr:colOff>247649</xdr:colOff>
      <xdr:row>0</xdr:row>
      <xdr:rowOff>168728</xdr:rowOff>
    </xdr:from>
    <xdr:to>
      <xdr:col>28</xdr:col>
      <xdr:colOff>558799</xdr:colOff>
      <xdr:row>4</xdr:row>
      <xdr:rowOff>48985</xdr:rowOff>
    </xdr:to>
    <xdr:pic>
      <xdr:nvPicPr>
        <xdr:cNvPr id="4" name="Gráfico 3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0957720" y="168728"/>
          <a:ext cx="923471" cy="914400"/>
        </a:xfrm>
        <a:prstGeom prst="rect">
          <a:avLst/>
        </a:prstGeom>
      </xdr:spPr>
    </xdr:pic>
    <xdr:clientData/>
  </xdr:twoCellAnchor>
  <xdr:twoCellAnchor>
    <xdr:from>
      <xdr:col>19</xdr:col>
      <xdr:colOff>111126</xdr:colOff>
      <xdr:row>0</xdr:row>
      <xdr:rowOff>0</xdr:rowOff>
    </xdr:from>
    <xdr:to>
      <xdr:col>25</xdr:col>
      <xdr:colOff>251732</xdr:colOff>
      <xdr:row>22</xdr:row>
      <xdr:rowOff>174625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922626" y="0"/>
          <a:ext cx="3814535" cy="6080125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74838</xdr:colOff>
      <xdr:row>22</xdr:row>
      <xdr:rowOff>174625</xdr:rowOff>
    </xdr:from>
    <xdr:to>
      <xdr:col>25</xdr:col>
      <xdr:colOff>281212</xdr:colOff>
      <xdr:row>28</xdr:row>
      <xdr:rowOff>63500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5886338" y="6080125"/>
          <a:ext cx="3880303" cy="150812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MASSA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ESPECÍFICA REAL 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19</xdr:col>
      <xdr:colOff>154669</xdr:colOff>
      <xdr:row>28</xdr:row>
      <xdr:rowOff>81642</xdr:rowOff>
    </xdr:from>
    <xdr:to>
      <xdr:col>25</xdr:col>
      <xdr:colOff>295275</xdr:colOff>
      <xdr:row>42</xdr:row>
      <xdr:rowOff>31750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5966169" y="7606392"/>
          <a:ext cx="3814535" cy="3596822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106590</xdr:colOff>
      <xdr:row>0</xdr:row>
      <xdr:rowOff>18142</xdr:rowOff>
    </xdr:from>
    <xdr:ext cx="10826750" cy="1088571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718911" y="18142"/>
          <a:ext cx="10826750" cy="108857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7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Picnometria Líquida</a:t>
          </a:r>
        </a:p>
      </xdr:txBody>
    </xdr:sp>
    <xdr:clientData/>
  </xdr:oneCellAnchor>
  <xdr:twoCellAnchor>
    <xdr:from>
      <xdr:col>0</xdr:col>
      <xdr:colOff>54429</xdr:colOff>
      <xdr:row>1</xdr:row>
      <xdr:rowOff>244929</xdr:rowOff>
    </xdr:from>
    <xdr:to>
      <xdr:col>5</xdr:col>
      <xdr:colOff>435429</xdr:colOff>
      <xdr:row>13</xdr:row>
      <xdr:rowOff>4085</xdr:rowOff>
    </xdr:to>
    <xdr:graphicFrame macro="">
      <xdr:nvGraphicFramePr>
        <xdr:cNvPr id="11" name="Diagrama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601980</xdr:colOff>
          <xdr:row>11</xdr:row>
          <xdr:rowOff>7620</xdr:rowOff>
        </xdr:from>
        <xdr:to>
          <xdr:col>5</xdr:col>
          <xdr:colOff>30480</xdr:colOff>
          <xdr:row>12</xdr:row>
          <xdr:rowOff>198120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5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27213</xdr:colOff>
      <xdr:row>10</xdr:row>
      <xdr:rowOff>224518</xdr:rowOff>
    </xdr:from>
    <xdr:to>
      <xdr:col>5</xdr:col>
      <xdr:colOff>299357</xdr:colOff>
      <xdr:row>11</xdr:row>
      <xdr:rowOff>234724</xdr:rowOff>
    </xdr:to>
    <xdr:cxnSp macro="">
      <xdr:nvCxnSpPr>
        <xdr:cNvPr id="13" name="Conector: Angulad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>
          <a:endCxn id="14" idx="1"/>
        </xdr:cNvCxnSpPr>
      </xdr:nvCxnSpPr>
      <xdr:spPr>
        <a:xfrm flipV="1">
          <a:off x="3088820" y="2809875"/>
          <a:ext cx="272144" cy="268742"/>
        </a:xfrm>
        <a:prstGeom prst="bentConnector3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299357</xdr:colOff>
      <xdr:row>9</xdr:row>
      <xdr:rowOff>231322</xdr:rowOff>
    </xdr:from>
    <xdr:to>
      <xdr:col>8</xdr:col>
      <xdr:colOff>1047751</xdr:colOff>
      <xdr:row>11</xdr:row>
      <xdr:rowOff>217714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3360964" y="2558143"/>
          <a:ext cx="3796394" cy="503464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/>
            <a:t>Temperatura de referência da água: 7°C</a:t>
          </a:r>
        </a:p>
        <a:p>
          <a:r>
            <a:rPr lang="pt-BR" sz="1400"/>
            <a:t>Temperatura de referência do Hexano:</a:t>
          </a:r>
          <a:r>
            <a:rPr lang="pt-BR" sz="1400" baseline="0"/>
            <a:t> 25°C</a:t>
          </a:r>
          <a:endParaRPr lang="pt-BR" sz="1400"/>
        </a:p>
      </xdr:txBody>
    </xdr:sp>
    <xdr:clientData/>
  </xdr:twoCellAnchor>
  <xdr:twoCellAnchor>
    <xdr:from>
      <xdr:col>0</xdr:col>
      <xdr:colOff>0</xdr:colOff>
      <xdr:row>15</xdr:row>
      <xdr:rowOff>131989</xdr:rowOff>
    </xdr:from>
    <xdr:to>
      <xdr:col>6</xdr:col>
      <xdr:colOff>0</xdr:colOff>
      <xdr:row>22</xdr:row>
      <xdr:rowOff>231323</xdr:rowOff>
    </xdr:to>
    <xdr:graphicFrame macro="">
      <xdr:nvGraphicFramePr>
        <xdr:cNvPr id="21" name="Diagrama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" r:lo="rId14" r:qs="rId15" r:cs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182880</xdr:colOff>
          <xdr:row>16</xdr:row>
          <xdr:rowOff>220980</xdr:rowOff>
        </xdr:from>
        <xdr:to>
          <xdr:col>5</xdr:col>
          <xdr:colOff>563880</xdr:colOff>
          <xdr:row>19</xdr:row>
          <xdr:rowOff>38100</xdr:rowOff>
        </xdr:to>
        <xdr:sp macro="" textlink="">
          <xdr:nvSpPr>
            <xdr:cNvPr id="14338" name="Scroll Bar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5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29935</xdr:colOff>
      <xdr:row>24</xdr:row>
      <xdr:rowOff>80283</xdr:rowOff>
    </xdr:from>
    <xdr:to>
      <xdr:col>6</xdr:col>
      <xdr:colOff>29935</xdr:colOff>
      <xdr:row>32</xdr:row>
      <xdr:rowOff>97974</xdr:rowOff>
    </xdr:to>
    <xdr:graphicFrame macro="">
      <xdr:nvGraphicFramePr>
        <xdr:cNvPr id="24" name="Diagrama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" r:lo="rId19" r:qs="rId20" r:cs="rId2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182880</xdr:colOff>
          <xdr:row>26</xdr:row>
          <xdr:rowOff>213360</xdr:rowOff>
        </xdr:from>
        <xdr:to>
          <xdr:col>5</xdr:col>
          <xdr:colOff>571500</xdr:colOff>
          <xdr:row>29</xdr:row>
          <xdr:rowOff>30480</xdr:rowOff>
        </xdr:to>
        <xdr:sp macro="" textlink="">
          <xdr:nvSpPr>
            <xdr:cNvPr id="14339" name="Scroll Bar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5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27214</xdr:colOff>
      <xdr:row>0</xdr:row>
      <xdr:rowOff>0</xdr:rowOff>
    </xdr:from>
    <xdr:to>
      <xdr:col>25</xdr:col>
      <xdr:colOff>258536</xdr:colOff>
      <xdr:row>14</xdr:row>
      <xdr:rowOff>81643</xdr:rowOff>
    </xdr:to>
    <xdr:graphicFrame macro="">
      <xdr:nvGraphicFramePr>
        <xdr:cNvPr id="26" name="Diagrama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3" r:lo="rId24" r:qs="rId25" r:cs="rId26"/>
        </a:graphicData>
      </a:graphic>
    </xdr:graphicFrame>
    <xdr:clientData/>
  </xdr:twoCellAnchor>
  <xdr:twoCellAnchor>
    <xdr:from>
      <xdr:col>12</xdr:col>
      <xdr:colOff>27215</xdr:colOff>
      <xdr:row>14</xdr:row>
      <xdr:rowOff>190502</xdr:rowOff>
    </xdr:from>
    <xdr:to>
      <xdr:col>25</xdr:col>
      <xdr:colOff>258537</xdr:colOff>
      <xdr:row>18</xdr:row>
      <xdr:rowOff>108857</xdr:rowOff>
    </xdr:to>
    <xdr:graphicFrame macro="">
      <xdr:nvGraphicFramePr>
        <xdr:cNvPr id="27" name="Diagrama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8" r:lo="rId29" r:qs="rId30" r:cs="rId3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1400175</xdr:colOff>
      <xdr:row>8</xdr:row>
      <xdr:rowOff>161924</xdr:rowOff>
    </xdr:from>
    <xdr:to>
      <xdr:col>6</xdr:col>
      <xdr:colOff>76200</xdr:colOff>
      <xdr:row>29</xdr:row>
      <xdr:rowOff>9524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4752975" y="1762124"/>
          <a:ext cx="2038350" cy="404812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LOPES, M. A. S. </a:t>
          </a:r>
          <a:r>
            <a:rPr lang="pt-BR" sz="14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 </a:t>
          </a:r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(2015) encontrou o valor de </a:t>
          </a:r>
          <a:r>
            <a:rPr lang="pt-BR" sz="14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720,2 kg/m³ </a:t>
          </a:r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para massa específica aparente ao caracterizar grãos de soja. Segundo Corrêa </a:t>
          </a:r>
          <a:r>
            <a:rPr lang="pt-BR" sz="14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(2001), a presença de impurezas grossas reduz a massa específica aparente de grãos. Dessa forma, pode-se dizer que a diferença entre os valores obtidos no presente estudo e na literatura diferem-se devido aos processos de reumidificação que alteram características físicas das partículas.</a:t>
          </a:r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323849</xdr:colOff>
      <xdr:row>6</xdr:row>
      <xdr:rowOff>114299</xdr:rowOff>
    </xdr:from>
    <xdr:to>
      <xdr:col>9</xdr:col>
      <xdr:colOff>771524</xdr:colOff>
      <xdr:row>15</xdr:row>
      <xdr:rowOff>38099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7038974" y="1314449"/>
          <a:ext cx="2962275" cy="172402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 literatura reporta o valor de </a:t>
          </a:r>
          <a:r>
            <a:rPr lang="pt-BR" sz="1400" b="1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0,61</a:t>
          </a:r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para porosidade do leito de partículas de soja H. P. FERRAZ </a:t>
          </a:r>
          <a:r>
            <a:rPr lang="pt-BR" sz="1400" b="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al.</a:t>
          </a:r>
          <a:r>
            <a:rPr lang="pt-BR" sz="14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(2017). Além disso, o valor de porosidade obtido nesse estudo é satisfatório, visto que a partícula apresentou alta esfericidade, o que resulta em um leito menos poroso (CREMASCO (2012)).</a:t>
          </a:r>
          <a:endParaRPr lang="pt-BR" sz="14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476249</xdr:colOff>
      <xdr:row>0</xdr:row>
      <xdr:rowOff>0</xdr:rowOff>
    </xdr:from>
    <xdr:to>
      <xdr:col>39</xdr:col>
      <xdr:colOff>118490</xdr:colOff>
      <xdr:row>27</xdr:row>
      <xdr:rowOff>137070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3764874" y="0"/>
          <a:ext cx="5071491" cy="7201445"/>
        </a:xfrm>
        <a:prstGeom prst="rect">
          <a:avLst/>
        </a:prstGeom>
      </xdr:spPr>
    </xdr:pic>
    <xdr:clientData/>
  </xdr:twoCellAnchor>
  <xdr:twoCellAnchor editAs="oneCell">
    <xdr:from>
      <xdr:col>34</xdr:col>
      <xdr:colOff>322488</xdr:colOff>
      <xdr:row>0</xdr:row>
      <xdr:rowOff>168728</xdr:rowOff>
    </xdr:from>
    <xdr:to>
      <xdr:col>36</xdr:col>
      <xdr:colOff>21317</xdr:colOff>
      <xdr:row>4</xdr:row>
      <xdr:rowOff>48985</xdr:rowOff>
    </xdr:to>
    <xdr:pic>
      <xdr:nvPicPr>
        <xdr:cNvPr id="4" name="Gráfico 3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6024113" y="168728"/>
          <a:ext cx="905329" cy="896257"/>
        </a:xfrm>
        <a:prstGeom prst="rect">
          <a:avLst/>
        </a:prstGeom>
      </xdr:spPr>
    </xdr:pic>
    <xdr:clientData/>
  </xdr:twoCellAnchor>
  <xdr:twoCellAnchor editAs="oneCell">
    <xdr:from>
      <xdr:col>33</xdr:col>
      <xdr:colOff>172810</xdr:colOff>
      <xdr:row>0</xdr:row>
      <xdr:rowOff>168728</xdr:rowOff>
    </xdr:from>
    <xdr:to>
      <xdr:col>34</xdr:col>
      <xdr:colOff>474888</xdr:colOff>
      <xdr:row>4</xdr:row>
      <xdr:rowOff>48985</xdr:rowOff>
    </xdr:to>
    <xdr:pic>
      <xdr:nvPicPr>
        <xdr:cNvPr id="5" name="Gráfico 4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5271185" y="168728"/>
          <a:ext cx="905328" cy="896257"/>
        </a:xfrm>
        <a:prstGeom prst="rect">
          <a:avLst/>
        </a:prstGeom>
      </xdr:spPr>
    </xdr:pic>
    <xdr:clientData/>
  </xdr:twoCellAnchor>
  <xdr:twoCellAnchor>
    <xdr:from>
      <xdr:col>25</xdr:col>
      <xdr:colOff>36287</xdr:colOff>
      <xdr:row>0</xdr:row>
      <xdr:rowOff>1</xdr:rowOff>
    </xdr:from>
    <xdr:to>
      <xdr:col>31</xdr:col>
      <xdr:colOff>176894</xdr:colOff>
      <xdr:row>21</xdr:row>
      <xdr:rowOff>95251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20308662" y="1"/>
          <a:ext cx="3760107" cy="5635625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31750</xdr:colOff>
      <xdr:row>21</xdr:row>
      <xdr:rowOff>79375</xdr:rowOff>
    </xdr:from>
    <xdr:to>
      <xdr:col>31</xdr:col>
      <xdr:colOff>190500</xdr:colOff>
      <xdr:row>26</xdr:row>
      <xdr:rowOff>95250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20304125" y="5619750"/>
          <a:ext cx="3778250" cy="1285875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ENSAIO DE PENEIRAMENTO</a:t>
          </a:r>
        </a:p>
      </xdr:txBody>
    </xdr:sp>
    <xdr:clientData/>
  </xdr:twoCellAnchor>
  <xdr:twoCellAnchor>
    <xdr:from>
      <xdr:col>25</xdr:col>
      <xdr:colOff>31750</xdr:colOff>
      <xdr:row>26</xdr:row>
      <xdr:rowOff>63500</xdr:rowOff>
    </xdr:from>
    <xdr:to>
      <xdr:col>31</xdr:col>
      <xdr:colOff>220437</xdr:colOff>
      <xdr:row>42</xdr:row>
      <xdr:rowOff>31750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20304125" y="6873875"/>
          <a:ext cx="3808187" cy="4079875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11</xdr:row>
          <xdr:rowOff>236220</xdr:rowOff>
        </xdr:from>
        <xdr:to>
          <xdr:col>0</xdr:col>
          <xdr:colOff>487680</xdr:colOff>
          <xdr:row>15</xdr:row>
          <xdr:rowOff>30480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8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3</xdr:col>
      <xdr:colOff>428625</xdr:colOff>
      <xdr:row>0</xdr:row>
      <xdr:rowOff>0</xdr:rowOff>
    </xdr:from>
    <xdr:ext cx="10826750" cy="1088571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2413000" y="0"/>
          <a:ext cx="10826750" cy="108857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7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Peneiras vibratórias</a:t>
          </a:r>
        </a:p>
      </xdr:txBody>
    </xdr:sp>
    <xdr:clientData/>
  </xdr:oneCellAnchor>
  <xdr:twoCellAnchor>
    <xdr:from>
      <xdr:col>0</xdr:col>
      <xdr:colOff>476249</xdr:colOff>
      <xdr:row>3</xdr:row>
      <xdr:rowOff>192087</xdr:rowOff>
    </xdr:from>
    <xdr:to>
      <xdr:col>7</xdr:col>
      <xdr:colOff>396875</xdr:colOff>
      <xdr:row>14</xdr:row>
      <xdr:rowOff>141287</xdr:rowOff>
    </xdr:to>
    <xdr:graphicFrame macro="">
      <xdr:nvGraphicFramePr>
        <xdr:cNvPr id="12" name="Diagrama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  <xdr:twoCellAnchor>
    <xdr:from>
      <xdr:col>7</xdr:col>
      <xdr:colOff>396875</xdr:colOff>
      <xdr:row>7</xdr:row>
      <xdr:rowOff>47625</xdr:rowOff>
    </xdr:from>
    <xdr:to>
      <xdr:col>7</xdr:col>
      <xdr:colOff>653144</xdr:colOff>
      <xdr:row>9</xdr:row>
      <xdr:rowOff>63499</xdr:rowOff>
    </xdr:to>
    <xdr:cxnSp macro="">
      <xdr:nvCxnSpPr>
        <xdr:cNvPr id="14" name="Conector: Angulado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>
          <a:stCxn id="12" idx="3"/>
          <a:endCxn id="15" idx="1"/>
        </xdr:cNvCxnSpPr>
      </xdr:nvCxnSpPr>
      <xdr:spPr>
        <a:xfrm flipV="1">
          <a:off x="7286625" y="1825625"/>
          <a:ext cx="256269" cy="523874"/>
        </a:xfrm>
        <a:prstGeom prst="bentConnector3">
          <a:avLst/>
        </a:prstGeom>
        <a:ln>
          <a:solidFill>
            <a:schemeClr val="accent6">
              <a:lumMod val="75000"/>
            </a:schemeClr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653144</xdr:colOff>
      <xdr:row>5</xdr:row>
      <xdr:rowOff>190499</xdr:rowOff>
    </xdr:from>
    <xdr:to>
      <xdr:col>11</xdr:col>
      <xdr:colOff>142875</xdr:colOff>
      <xdr:row>8</xdr:row>
      <xdr:rowOff>158750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7542894" y="1460499"/>
          <a:ext cx="4172856" cy="730251"/>
        </a:xfrm>
        <a:prstGeom prst="rect">
          <a:avLst/>
        </a:prstGeom>
        <a:solidFill>
          <a:schemeClr val="lt1"/>
        </a:solidFill>
        <a:ln w="12700" cmpd="sng">
          <a:solidFill>
            <a:schemeClr val="accent6">
              <a:lumMod val="75000"/>
            </a:schemeClr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/>
            <a:t>O diâmetro das</a:t>
          </a:r>
          <a:r>
            <a:rPr lang="pt-BR" sz="1400" baseline="0"/>
            <a:t> peneiras 0,265 e 1/4 foram retiradas da tabela de</a:t>
          </a:r>
          <a:r>
            <a:rPr lang="pt-BR" sz="1400" i="1" baseline="0"/>
            <a:t> Mesh</a:t>
          </a:r>
          <a:r>
            <a:rPr lang="pt-BR" sz="1400" i="0" baseline="0"/>
            <a:t>, visto que não possui esses valores na tabela de </a:t>
          </a:r>
          <a:r>
            <a:rPr lang="pt-BR" sz="1400" i="1" baseline="0"/>
            <a:t>Tyler</a:t>
          </a:r>
          <a:r>
            <a:rPr lang="pt-BR" sz="1400" i="0" baseline="0"/>
            <a:t> no Cremasco.</a:t>
          </a:r>
          <a:endParaRPr lang="pt-BR" sz="1400" i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16</xdr:row>
          <xdr:rowOff>236220</xdr:rowOff>
        </xdr:from>
        <xdr:to>
          <xdr:col>0</xdr:col>
          <xdr:colOff>541020</xdr:colOff>
          <xdr:row>20</xdr:row>
          <xdr:rowOff>22860</xdr:rowOff>
        </xdr:to>
        <xdr:sp macro="" textlink="">
          <xdr:nvSpPr>
            <xdr:cNvPr id="22530" name="Scroll Bar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8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523875</xdr:colOff>
      <xdr:row>14</xdr:row>
      <xdr:rowOff>238125</xdr:rowOff>
    </xdr:from>
    <xdr:to>
      <xdr:col>8</xdr:col>
      <xdr:colOff>526144</xdr:colOff>
      <xdr:row>16</xdr:row>
      <xdr:rowOff>254000</xdr:rowOff>
    </xdr:to>
    <xdr:cxnSp macro="">
      <xdr:nvCxnSpPr>
        <xdr:cNvPr id="26" name="Conector: Angulado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CxnSpPr>
          <a:endCxn id="27" idx="1"/>
        </xdr:cNvCxnSpPr>
      </xdr:nvCxnSpPr>
      <xdr:spPr>
        <a:xfrm flipV="1">
          <a:off x="7032625" y="3841750"/>
          <a:ext cx="1700894" cy="555625"/>
        </a:xfrm>
        <a:prstGeom prst="bentConnector3">
          <a:avLst/>
        </a:prstGeom>
        <a:ln>
          <a:solidFill>
            <a:schemeClr val="accent5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526144</xdr:colOff>
      <xdr:row>14</xdr:row>
      <xdr:rowOff>47624</xdr:rowOff>
    </xdr:from>
    <xdr:to>
      <xdr:col>12</xdr:col>
      <xdr:colOff>111125</xdr:colOff>
      <xdr:row>15</xdr:row>
      <xdr:rowOff>158750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8733519" y="3651249"/>
          <a:ext cx="3807731" cy="381001"/>
        </a:xfrm>
        <a:prstGeom prst="rect">
          <a:avLst/>
        </a:prstGeom>
        <a:solidFill>
          <a:schemeClr val="lt1"/>
        </a:solidFill>
        <a:ln w="12700" cmpd="sng">
          <a:solidFill>
            <a:schemeClr val="accent5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i="0"/>
            <a:t>x</a:t>
          </a:r>
          <a:r>
            <a:rPr lang="pt-BR" sz="1400" i="0" baseline="-25000"/>
            <a:t>i </a:t>
          </a:r>
          <a:r>
            <a:rPr lang="pt-BR" sz="1400" i="0" baseline="0"/>
            <a:t> calculado com a soma das massas retidas.</a:t>
          </a:r>
          <a:endParaRPr lang="pt-BR" sz="1400" i="1" baseline="-25000"/>
        </a:p>
      </xdr:txBody>
    </xdr:sp>
    <xdr:clientData/>
  </xdr:twoCellAnchor>
  <xdr:twoCellAnchor>
    <xdr:from>
      <xdr:col>5</xdr:col>
      <xdr:colOff>47624</xdr:colOff>
      <xdr:row>20</xdr:row>
      <xdr:rowOff>263525</xdr:rowOff>
    </xdr:from>
    <xdr:to>
      <xdr:col>8</xdr:col>
      <xdr:colOff>1825625</xdr:colOff>
      <xdr:row>31</xdr:row>
      <xdr:rowOff>196850</xdr:rowOff>
    </xdr:to>
    <xdr:graphicFrame macro="">
      <xdr:nvGraphicFramePr>
        <xdr:cNvPr id="32" name="Diagrama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" r:lo="rId14" r:qs="rId15" r:cs="rId16"/>
        </a:graphicData>
      </a:graphic>
    </xdr:graphicFrame>
    <xdr:clientData/>
  </xdr:twoCellAnchor>
  <xdr:twoCellAnchor>
    <xdr:from>
      <xdr:col>15</xdr:col>
      <xdr:colOff>95250</xdr:colOff>
      <xdr:row>0</xdr:row>
      <xdr:rowOff>127000</xdr:rowOff>
    </xdr:from>
    <xdr:to>
      <xdr:col>31</xdr:col>
      <xdr:colOff>172358</xdr:colOff>
      <xdr:row>14</xdr:row>
      <xdr:rowOff>251732</xdr:rowOff>
    </xdr:to>
    <xdr:graphicFrame macro="">
      <xdr:nvGraphicFramePr>
        <xdr:cNvPr id="35" name="Diagrama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" r:lo="rId19" r:qs="rId20" r:cs="rId21"/>
        </a:graphicData>
      </a:graphic>
    </xdr:graphicFrame>
    <xdr:clientData/>
  </xdr:twoCellAnchor>
  <xdr:twoCellAnchor>
    <xdr:from>
      <xdr:col>15</xdr:col>
      <xdr:colOff>95251</xdr:colOff>
      <xdr:row>15</xdr:row>
      <xdr:rowOff>90716</xdr:rowOff>
    </xdr:from>
    <xdr:to>
      <xdr:col>31</xdr:col>
      <xdr:colOff>172359</xdr:colOff>
      <xdr:row>19</xdr:row>
      <xdr:rowOff>79375</xdr:rowOff>
    </xdr:to>
    <xdr:graphicFrame macro="">
      <xdr:nvGraphicFramePr>
        <xdr:cNvPr id="36" name="Diagrama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3" r:lo="rId24" r:qs="rId25" r:cs="rId2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560159</xdr:colOff>
      <xdr:row>0</xdr:row>
      <xdr:rowOff>0</xdr:rowOff>
    </xdr:from>
    <xdr:to>
      <xdr:col>33</xdr:col>
      <xdr:colOff>193328</xdr:colOff>
      <xdr:row>27</xdr:row>
      <xdr:rowOff>171088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0"/>
        <a:stretch/>
      </xdr:blipFill>
      <xdr:spPr>
        <a:xfrm>
          <a:off x="21591359" y="0"/>
          <a:ext cx="5119569" cy="7288984"/>
        </a:xfrm>
        <a:prstGeom prst="rect">
          <a:avLst/>
        </a:prstGeom>
      </xdr:spPr>
    </xdr:pic>
    <xdr:clientData/>
  </xdr:twoCellAnchor>
  <xdr:twoCellAnchor editAs="oneCell">
    <xdr:from>
      <xdr:col>28</xdr:col>
      <xdr:colOff>406398</xdr:colOff>
      <xdr:row>0</xdr:row>
      <xdr:rowOff>168728</xdr:rowOff>
    </xdr:from>
    <xdr:to>
      <xdr:col>30</xdr:col>
      <xdr:colOff>96156</xdr:colOff>
      <xdr:row>4</xdr:row>
      <xdr:rowOff>48985</xdr:rowOff>
    </xdr:to>
    <xdr:pic>
      <xdr:nvPicPr>
        <xdr:cNvPr id="3" name="Gráfico 2" descr="Voltar DP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3875998" y="168728"/>
          <a:ext cx="908958" cy="908957"/>
        </a:xfrm>
        <a:prstGeom prst="rect">
          <a:avLst/>
        </a:prstGeom>
      </xdr:spPr>
    </xdr:pic>
    <xdr:clientData/>
  </xdr:twoCellAnchor>
  <xdr:twoCellAnchor editAs="oneCell">
    <xdr:from>
      <xdr:col>27</xdr:col>
      <xdr:colOff>247649</xdr:colOff>
      <xdr:row>0</xdr:row>
      <xdr:rowOff>168728</xdr:rowOff>
    </xdr:from>
    <xdr:to>
      <xdr:col>28</xdr:col>
      <xdr:colOff>558799</xdr:colOff>
      <xdr:row>4</xdr:row>
      <xdr:rowOff>48985</xdr:rowOff>
    </xdr:to>
    <xdr:pic>
      <xdr:nvPicPr>
        <xdr:cNvPr id="4" name="Gráfico 3" descr="Volt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3107649" y="168728"/>
          <a:ext cx="920750" cy="908957"/>
        </a:xfrm>
        <a:prstGeom prst="rect">
          <a:avLst/>
        </a:prstGeom>
      </xdr:spPr>
    </xdr:pic>
    <xdr:clientData/>
  </xdr:twoCellAnchor>
  <xdr:twoCellAnchor>
    <xdr:from>
      <xdr:col>19</xdr:col>
      <xdr:colOff>111126</xdr:colOff>
      <xdr:row>0</xdr:row>
      <xdr:rowOff>0</xdr:rowOff>
    </xdr:from>
    <xdr:to>
      <xdr:col>25</xdr:col>
      <xdr:colOff>251732</xdr:colOff>
      <xdr:row>22</xdr:row>
      <xdr:rowOff>174625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8094326" y="0"/>
          <a:ext cx="3798206" cy="6051550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74838</xdr:colOff>
      <xdr:row>22</xdr:row>
      <xdr:rowOff>174625</xdr:rowOff>
    </xdr:from>
    <xdr:to>
      <xdr:col>25</xdr:col>
      <xdr:colOff>281212</xdr:colOff>
      <xdr:row>28</xdr:row>
      <xdr:rowOff>63500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8058038" y="6051550"/>
          <a:ext cx="3863974" cy="14986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0">
              <a:solidFill>
                <a:schemeClr val="tx1"/>
              </a:solidFill>
              <a:latin typeface="Bodoni Bd BT" panose="02070803080706020303" pitchFamily="18" charset="0"/>
            </a:rPr>
            <a:t>MASSA</a:t>
          </a:r>
          <a:r>
            <a:rPr lang="pt-BR" sz="2800" b="0" baseline="0">
              <a:solidFill>
                <a:schemeClr val="tx1"/>
              </a:solidFill>
              <a:latin typeface="Bodoni Bd BT" panose="02070803080706020303" pitchFamily="18" charset="0"/>
            </a:rPr>
            <a:t> ESPECÍFICA APARENTE E POROSIDADE </a:t>
          </a:r>
          <a:endParaRPr lang="pt-BR" sz="2800" b="0">
            <a:solidFill>
              <a:schemeClr val="tx1"/>
            </a:solidFill>
            <a:latin typeface="Bodoni Bd BT" panose="02070803080706020303" pitchFamily="18" charset="0"/>
          </a:endParaRPr>
        </a:p>
      </xdr:txBody>
    </xdr:sp>
    <xdr:clientData/>
  </xdr:twoCellAnchor>
  <xdr:twoCellAnchor>
    <xdr:from>
      <xdr:col>19</xdr:col>
      <xdr:colOff>154669</xdr:colOff>
      <xdr:row>28</xdr:row>
      <xdr:rowOff>81642</xdr:rowOff>
    </xdr:from>
    <xdr:to>
      <xdr:col>25</xdr:col>
      <xdr:colOff>295275</xdr:colOff>
      <xdr:row>42</xdr:row>
      <xdr:rowOff>31750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8137869" y="7568292"/>
          <a:ext cx="3798206" cy="3579133"/>
        </a:xfrm>
        <a:prstGeom prst="rect">
          <a:avLst/>
        </a:prstGeom>
        <a:solidFill>
          <a:srgbClr val="DE4B10"/>
        </a:solidFill>
        <a:ln>
          <a:solidFill>
            <a:srgbClr val="DE4B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106590</xdr:colOff>
      <xdr:row>0</xdr:row>
      <xdr:rowOff>18142</xdr:rowOff>
    </xdr:from>
    <xdr:ext cx="10826750" cy="1088571"/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716190" y="18142"/>
          <a:ext cx="10826750" cy="108857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7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Ensaio de proveta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182880</xdr:colOff>
          <xdr:row>11</xdr:row>
          <xdr:rowOff>220980</xdr:rowOff>
        </xdr:from>
        <xdr:to>
          <xdr:col>5</xdr:col>
          <xdr:colOff>563880</xdr:colOff>
          <xdr:row>14</xdr:row>
          <xdr:rowOff>38100</xdr:rowOff>
        </xdr:to>
        <xdr:sp macro="" textlink="">
          <xdr:nvSpPr>
            <xdr:cNvPr id="45058" name="Scroll Bar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9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27214</xdr:colOff>
      <xdr:row>0</xdr:row>
      <xdr:rowOff>0</xdr:rowOff>
    </xdr:from>
    <xdr:to>
      <xdr:col>25</xdr:col>
      <xdr:colOff>258536</xdr:colOff>
      <xdr:row>14</xdr:row>
      <xdr:rowOff>81643</xdr:rowOff>
    </xdr:to>
    <xdr:graphicFrame macro="">
      <xdr:nvGraphicFramePr>
        <xdr:cNvPr id="17" name="Diagrama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" r:lo="rId9" r:qs="rId10" r:cs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0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ctrlProp" Target="../ctrlProps/ctrlProp14.xml"/><Relationship Id="rId7" Type="http://schemas.openxmlformats.org/officeDocument/2006/relationships/ctrlProp" Target="../ctrlProps/ctrlProp18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10" Type="http://schemas.openxmlformats.org/officeDocument/2006/relationships/comments" Target="../comments2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ctrlProp" Target="../ctrlProps/ctrlProp21.xml"/><Relationship Id="rId7" Type="http://schemas.openxmlformats.org/officeDocument/2006/relationships/ctrlProp" Target="../ctrlProps/ctrlProp25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2.xml"/><Relationship Id="rId6" Type="http://schemas.openxmlformats.org/officeDocument/2006/relationships/ctrlProp" Target="../ctrlProps/ctrlProp24.xml"/><Relationship Id="rId5" Type="http://schemas.openxmlformats.org/officeDocument/2006/relationships/ctrlProp" Target="../ctrlProps/ctrlProp23.xml"/><Relationship Id="rId10" Type="http://schemas.openxmlformats.org/officeDocument/2006/relationships/comments" Target="../comments3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4.xml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repositorio.ufgd.edu.br/jspui/bitstream/prefix/3587/1/HenriquedaCruzBenitezVilhasanti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repositorio.ufscar.br/bitstream/handle/ufscar/3861/2302.pdf?sequence=1" TargetMode="External"/><Relationship Id="rId1" Type="http://schemas.openxmlformats.org/officeDocument/2006/relationships/hyperlink" Target="https://repositorio.unipampa.edu.br/jspui/bitstream/riu/4608/1/TCC%20Bruna%20Frantz%20Gon%c3%a7alves%202019.pdf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Relationship Id="rId5" Type="http://schemas.openxmlformats.org/officeDocument/2006/relationships/comments" Target="../comments1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04E53-8DB5-409B-9193-41223EF3E7BC}">
  <dimension ref="O2:V10"/>
  <sheetViews>
    <sheetView showRowColHeaders="0" zoomScale="50" zoomScaleNormal="50" workbookViewId="0">
      <selection activeCell="R17" sqref="R17"/>
    </sheetView>
  </sheetViews>
  <sheetFormatPr defaultColWidth="9.109375" defaultRowHeight="22.8"/>
  <cols>
    <col min="1" max="10" width="9.109375" style="121"/>
    <col min="11" max="11" width="9.109375" style="121" customWidth="1"/>
    <col min="12" max="12" width="2" style="121" customWidth="1"/>
    <col min="13" max="13" width="1.5546875" style="121" customWidth="1"/>
    <col min="14" max="14" width="0.6640625" style="121" customWidth="1"/>
    <col min="15" max="15" width="54.44140625" style="121" customWidth="1"/>
    <col min="16" max="16" width="27.109375" style="121" customWidth="1"/>
    <col min="17" max="17" width="3.44140625" style="121" customWidth="1"/>
    <col min="18" max="18" width="40.44140625" style="121" customWidth="1"/>
    <col min="19" max="19" width="4.6640625" style="121" customWidth="1"/>
    <col min="20" max="20" width="21.109375" style="121" customWidth="1"/>
    <col min="21" max="21" width="33.33203125" style="121" customWidth="1"/>
    <col min="22" max="22" width="22.88671875" style="121" customWidth="1"/>
    <col min="23" max="16384" width="9.109375" style="121"/>
  </cols>
  <sheetData>
    <row r="2" spans="15:22" ht="23.4" thickBot="1"/>
    <row r="3" spans="15:22" ht="46.8" thickTop="1" thickBot="1">
      <c r="O3" s="125" t="s">
        <v>150</v>
      </c>
      <c r="P3" s="126" t="s">
        <v>151</v>
      </c>
      <c r="Q3" s="123"/>
      <c r="R3" s="122" t="s">
        <v>152</v>
      </c>
      <c r="S3" s="123"/>
      <c r="T3" s="128" t="s">
        <v>153</v>
      </c>
      <c r="U3" s="128" t="s">
        <v>154</v>
      </c>
      <c r="V3" s="128" t="s">
        <v>155</v>
      </c>
    </row>
    <row r="4" spans="15:22" ht="63.75" customHeight="1" thickTop="1" thickBot="1">
      <c r="O4" s="125" t="s">
        <v>156</v>
      </c>
      <c r="P4" s="126" t="s">
        <v>157</v>
      </c>
      <c r="Q4" s="123"/>
      <c r="R4" s="124" t="s">
        <v>179</v>
      </c>
      <c r="S4" s="123"/>
      <c r="T4" s="128" t="s">
        <v>158</v>
      </c>
      <c r="U4" s="129" t="s">
        <v>159</v>
      </c>
      <c r="V4" s="129" t="s">
        <v>160</v>
      </c>
    </row>
    <row r="5" spans="15:22" ht="46.8" thickTop="1" thickBot="1">
      <c r="O5" s="125" t="s">
        <v>161</v>
      </c>
      <c r="P5" s="127" t="s">
        <v>162</v>
      </c>
      <c r="Q5" s="123"/>
      <c r="R5" s="124" t="s">
        <v>180</v>
      </c>
      <c r="S5" s="123"/>
      <c r="T5" s="128" t="s">
        <v>163</v>
      </c>
      <c r="U5" s="129" t="s">
        <v>164</v>
      </c>
      <c r="V5" s="129" t="s">
        <v>160</v>
      </c>
    </row>
    <row r="6" spans="15:22" ht="69.599999999999994" thickTop="1" thickBot="1">
      <c r="O6" s="125" t="s">
        <v>165</v>
      </c>
      <c r="P6" s="127" t="s">
        <v>166</v>
      </c>
      <c r="Q6" s="123"/>
      <c r="R6" s="124" t="s">
        <v>181</v>
      </c>
      <c r="S6" s="123"/>
      <c r="T6" s="128" t="s">
        <v>167</v>
      </c>
      <c r="U6" s="129" t="s">
        <v>168</v>
      </c>
      <c r="V6" s="129" t="s">
        <v>169</v>
      </c>
    </row>
    <row r="7" spans="15:22" ht="46.8" thickTop="1" thickBot="1">
      <c r="O7" s="123"/>
      <c r="P7" s="123"/>
      <c r="Q7" s="123"/>
      <c r="R7" s="123"/>
      <c r="S7" s="123"/>
      <c r="T7" s="128" t="s">
        <v>170</v>
      </c>
      <c r="U7" s="129" t="s">
        <v>171</v>
      </c>
      <c r="V7" s="129" t="s">
        <v>172</v>
      </c>
    </row>
    <row r="8" spans="15:22" ht="46.8" thickTop="1" thickBot="1">
      <c r="O8" s="125" t="s">
        <v>173</v>
      </c>
      <c r="P8" s="123"/>
      <c r="Q8" s="123"/>
      <c r="R8" s="123"/>
      <c r="S8" s="123"/>
      <c r="T8" s="128" t="s">
        <v>174</v>
      </c>
      <c r="U8" s="129" t="s">
        <v>175</v>
      </c>
      <c r="V8" s="129" t="s">
        <v>176</v>
      </c>
    </row>
    <row r="9" spans="15:22" ht="69.599999999999994" thickTop="1" thickBot="1">
      <c r="O9" s="130" t="s">
        <v>177</v>
      </c>
      <c r="P9" s="123"/>
      <c r="Q9" s="123"/>
      <c r="R9" s="123"/>
      <c r="S9" s="123"/>
      <c r="T9" s="123"/>
      <c r="U9" s="128" t="s">
        <v>178</v>
      </c>
      <c r="V9" s="123"/>
    </row>
    <row r="10" spans="15:22" ht="23.4" thickTop="1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0279-4D29-463D-93C8-2096F181DC2A}">
  <dimension ref="G12:N18"/>
  <sheetViews>
    <sheetView showRowColHeaders="0" topLeftCell="L1" zoomScale="70" zoomScaleNormal="70" workbookViewId="0">
      <selection activeCell="AJ22" sqref="AJ22"/>
    </sheetView>
  </sheetViews>
  <sheetFormatPr defaultColWidth="9.109375" defaultRowHeight="21"/>
  <cols>
    <col min="1" max="6" width="9.109375" style="120"/>
    <col min="7" max="7" width="14.88671875" style="120" bestFit="1" customWidth="1"/>
    <col min="8" max="8" width="24.33203125" style="120" bestFit="1" customWidth="1"/>
    <col min="9" max="9" width="28.5546875" style="120" customWidth="1"/>
    <col min="10" max="10" width="22.44140625" style="120" customWidth="1"/>
    <col min="11" max="11" width="21" style="120" bestFit="1" customWidth="1"/>
    <col min="12" max="12" width="19.33203125" style="120" bestFit="1" customWidth="1"/>
    <col min="13" max="13" width="15.6640625" style="120" bestFit="1" customWidth="1"/>
    <col min="14" max="14" width="25.6640625" style="120" bestFit="1" customWidth="1"/>
    <col min="15" max="16384" width="9.109375" style="120"/>
  </cols>
  <sheetData>
    <row r="12" spans="7:11" ht="21.6" thickBot="1"/>
    <row r="13" spans="7:11" ht="25.2" thickTop="1" thickBot="1">
      <c r="G13" s="136" t="s">
        <v>294</v>
      </c>
      <c r="H13" s="136" t="s">
        <v>295</v>
      </c>
      <c r="I13" s="223" t="s">
        <v>296</v>
      </c>
      <c r="J13" s="223" t="s">
        <v>297</v>
      </c>
      <c r="K13" s="136" t="s">
        <v>49</v>
      </c>
    </row>
    <row r="14" spans="7:11" ht="22.2" thickTop="1" thickBot="1">
      <c r="G14" s="226">
        <f ca="1">OFFSET('4- Teste de proveta'!C3,'4- Teste de proveta'!$C$7,0)</f>
        <v>15.7</v>
      </c>
      <c r="H14" s="226">
        <f ca="1">OFFSET('4- Teste de proveta'!D3,'4- Teste de proveta'!$C$7,0)</f>
        <v>32</v>
      </c>
      <c r="I14" s="226">
        <f ca="1">OFFSET('4- Teste de proveta'!E3,'4- Teste de proveta'!$C$7,0)</f>
        <v>0.49062499999999998</v>
      </c>
      <c r="J14" s="226">
        <f ca="1">OFFSET('4- Teste de proveta'!F3,'4- Teste de proveta'!$C$7,0)</f>
        <v>490.625</v>
      </c>
      <c r="K14" s="226">
        <v>0.61739999999999995</v>
      </c>
    </row>
    <row r="15" spans="7:11" ht="21.6" thickTop="1"/>
    <row r="16" spans="7:11" ht="27" customHeight="1"/>
    <row r="18" spans="14:14">
      <c r="N18" s="138"/>
    </row>
  </sheetData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8" r:id="rId3" name="Scroll Bar 2">
              <controlPr defaultSize="0" autoPict="0">
                <anchor moveWithCells="1">
                  <from>
                    <xdr:col>5</xdr:col>
                    <xdr:colOff>182880</xdr:colOff>
                    <xdr:row>11</xdr:row>
                    <xdr:rowOff>220980</xdr:rowOff>
                  </from>
                  <to>
                    <xdr:col>5</xdr:col>
                    <xdr:colOff>563880</xdr:colOff>
                    <xdr:row>14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8AEF3-E3B0-484F-8513-EFB1408DD436}">
  <dimension ref="C14:M26"/>
  <sheetViews>
    <sheetView showRowColHeaders="0" topLeftCell="J1" zoomScale="60" zoomScaleNormal="60" workbookViewId="0">
      <selection activeCell="AL15" sqref="AL15"/>
    </sheetView>
  </sheetViews>
  <sheetFormatPr defaultColWidth="9.109375" defaultRowHeight="21"/>
  <cols>
    <col min="1" max="2" width="9.109375" style="120"/>
    <col min="3" max="3" width="13.44140625" style="120" bestFit="1" customWidth="1"/>
    <col min="4" max="4" width="12.5546875" style="120" customWidth="1"/>
    <col min="5" max="5" width="14.44140625" style="120" customWidth="1"/>
    <col min="6" max="6" width="22" style="120" customWidth="1"/>
    <col min="7" max="7" width="19.88671875" style="120" bestFit="1" customWidth="1"/>
    <col min="8" max="8" width="20.88671875" style="120" customWidth="1"/>
    <col min="9" max="9" width="21.6640625" style="120" customWidth="1"/>
    <col min="10" max="10" width="19.109375" style="120" customWidth="1"/>
    <col min="11" max="11" width="15.109375" style="120" customWidth="1"/>
    <col min="12" max="12" width="18.44140625" style="120" bestFit="1" customWidth="1"/>
    <col min="13" max="13" width="9.109375" style="120" customWidth="1"/>
    <col min="14" max="16384" width="9.109375" style="120"/>
  </cols>
  <sheetData>
    <row r="14" spans="10:13" ht="21.6" thickBot="1"/>
    <row r="15" spans="10:13" ht="22.2" thickTop="1" thickBot="1">
      <c r="J15" s="256" t="s">
        <v>182</v>
      </c>
      <c r="K15" s="257"/>
      <c r="L15" s="255">
        <f>INDEX('2-Paquimetria'!L6:L13,'2-Paquimetria'!K5)</f>
        <v>0.68404948402099108</v>
      </c>
      <c r="M15" s="255"/>
    </row>
    <row r="16" spans="10:13" ht="21.6" thickTop="1"/>
    <row r="20" spans="3:12" ht="21.6" thickBot="1"/>
    <row r="21" spans="3:12" ht="22.2" thickTop="1" thickBot="1">
      <c r="C21" s="155" t="s">
        <v>18</v>
      </c>
      <c r="D21" s="155" t="s">
        <v>19</v>
      </c>
      <c r="E21" s="155" t="s">
        <v>210</v>
      </c>
      <c r="F21" s="155" t="s">
        <v>211</v>
      </c>
      <c r="H21" s="136" t="s">
        <v>22</v>
      </c>
      <c r="I21" s="136" t="s">
        <v>27</v>
      </c>
      <c r="J21" s="136" t="s">
        <v>23</v>
      </c>
      <c r="K21" s="136" t="s">
        <v>24</v>
      </c>
      <c r="L21" s="136" t="s">
        <v>28</v>
      </c>
    </row>
    <row r="22" spans="3:12" ht="22.2" thickTop="1" thickBot="1">
      <c r="C22" s="146">
        <f ca="1">OFFSET('2-Paquimetria'!B4,'2-Paquimetria'!$B$15,0)</f>
        <v>1</v>
      </c>
      <c r="D22" s="146">
        <f ca="1">OFFSET('2-Paquimetria'!C4,'2-Paquimetria'!$B$15,0)</f>
        <v>6.3</v>
      </c>
      <c r="E22" s="146">
        <f ca="1">OFFSET('2-Paquimetria'!D4,'2-Paquimetria'!$B$15,0)</f>
        <v>10.9</v>
      </c>
      <c r="F22" s="146">
        <f ca="1">OFFSET('2-Paquimetria'!E4,'2-Paquimetria'!$B$15,0)</f>
        <v>5.4</v>
      </c>
      <c r="H22" s="153">
        <f ca="1">OFFSET('2-Paquimetria'!F4,'2-Paquimetria'!$I$3,0)</f>
        <v>1828.7839155076899</v>
      </c>
      <c r="I22" s="153">
        <f ca="1">OFFSET('2-Paquimetria'!G4,'2-Paquimetria'!$I$3,0)</f>
        <v>759.59378748775248</v>
      </c>
      <c r="J22" s="153">
        <f ca="1">OFFSET('2-Paquimetria'!H4,'2-Paquimetria'!$I$3,0)</f>
        <v>15.172410710553182</v>
      </c>
      <c r="K22" s="153">
        <f ca="1">OFFSET('2-Paquimetria'!I4,'2-Paquimetria'!$I$3,0)</f>
        <v>0.15172410710553183</v>
      </c>
      <c r="L22" s="153">
        <f ca="1">OFFSET('2-Paquimetria'!J4,'2-Paquimetria'!$I$3,0)</f>
        <v>0.95208922306346833</v>
      </c>
    </row>
    <row r="23" spans="3:12" ht="22.2" thickTop="1" thickBot="1">
      <c r="C23" s="146">
        <f ca="1">OFFSET('2-Paquimetria'!B5,'2-Paquimetria'!$B$15,0)</f>
        <v>2</v>
      </c>
      <c r="D23" s="146">
        <f ca="1">OFFSET('2-Paquimetria'!C5,'2-Paquimetria'!$B$15,0)</f>
        <v>7.4</v>
      </c>
      <c r="E23" s="146">
        <f ca="1">OFFSET('2-Paquimetria'!D5,'2-Paquimetria'!$B$15,0)</f>
        <v>10.5</v>
      </c>
      <c r="F23" s="146">
        <f ca="1">OFFSET('2-Paquimetria'!E5,'2-Paquimetria'!$B$15,0)</f>
        <v>6.1</v>
      </c>
      <c r="H23" s="153">
        <f ca="1">OFFSET('2-Paquimetria'!F5,'2-Paquimetria'!$I$3,0)</f>
        <v>2352.6759064203238</v>
      </c>
      <c r="I23" s="153">
        <f ca="1">OFFSET('2-Paquimetria'!G5,'2-Paquimetria'!$I$3,0)</f>
        <v>892.08381122710762</v>
      </c>
      <c r="J23" s="153">
        <f ca="1">OFFSET('2-Paquimetria'!H5,'2-Paquimetria'!$I$3,0)</f>
        <v>16.501414020231699</v>
      </c>
      <c r="K23" s="153">
        <f ca="1">OFFSET('2-Paquimetria'!I5,'2-Paquimetria'!$I$3,0)</f>
        <v>0.165014140202317</v>
      </c>
      <c r="L23" s="153">
        <f ca="1">OFFSET('2-Paquimetria'!J5,'2-Paquimetria'!$I$3,0)</f>
        <v>0.95892918417435835</v>
      </c>
    </row>
    <row r="24" spans="3:12" ht="22.2" thickTop="1" thickBot="1">
      <c r="C24" s="146">
        <f ca="1">OFFSET('2-Paquimetria'!B6,'2-Paquimetria'!$B$15,0)</f>
        <v>3</v>
      </c>
      <c r="D24" s="146">
        <f ca="1">OFFSET('2-Paquimetria'!C6,'2-Paquimetria'!$B$15,0)</f>
        <v>6.3</v>
      </c>
      <c r="E24" s="146">
        <f ca="1">OFFSET('2-Paquimetria'!D6,'2-Paquimetria'!$B$15,0)</f>
        <v>11.4</v>
      </c>
      <c r="F24" s="146">
        <f ca="1">OFFSET('2-Paquimetria'!E6,'2-Paquimetria'!$B$15,0)</f>
        <v>6.3</v>
      </c>
      <c r="H24" s="153">
        <f ca="1">OFFSET('2-Paquimetria'!F6,'2-Paquimetria'!$I$3,0)</f>
        <v>2218.3162718115959</v>
      </c>
      <c r="I24" s="153">
        <f ca="1">OFFSET('2-Paquimetria'!G6,'2-Paquimetria'!$I$3,0)</f>
        <v>865.3272098181983</v>
      </c>
      <c r="J24" s="153">
        <f ca="1">OFFSET('2-Paquimetria'!H6,'2-Paquimetria'!$I$3,0)</f>
        <v>16.181108904499002</v>
      </c>
      <c r="K24" s="153">
        <f ca="1">OFFSET('2-Paquimetria'!I6,'2-Paquimetria'!$I$3,0)</f>
        <v>0.16181108904499003</v>
      </c>
      <c r="L24" s="153">
        <f ca="1">OFFSET('2-Paquimetria'!J6,'2-Paquimetria'!$I$3,0)</f>
        <v>0.95057431283398719</v>
      </c>
    </row>
    <row r="25" spans="3:12" ht="22.2" thickTop="1" thickBot="1">
      <c r="C25" s="146">
        <f ca="1">OFFSET('2-Paquimetria'!B7,'2-Paquimetria'!$B$15,0)</f>
        <v>4</v>
      </c>
      <c r="D25" s="146">
        <f ca="1">OFFSET('2-Paquimetria'!C7,'2-Paquimetria'!$B$15,0)</f>
        <v>6.8</v>
      </c>
      <c r="E25" s="146">
        <f ca="1">OFFSET('2-Paquimetria'!D7,'2-Paquimetria'!$B$15,0)</f>
        <v>12</v>
      </c>
      <c r="F25" s="146">
        <f ca="1">OFFSET('2-Paquimetria'!E7,'2-Paquimetria'!$B$15,0)</f>
        <v>5.8</v>
      </c>
      <c r="H25" s="153">
        <f ca="1">OFFSET('2-Paquimetria'!F7,'2-Paquimetria'!$I$3,0)</f>
        <v>2184.0352127756241</v>
      </c>
      <c r="I25" s="153">
        <f ca="1">OFFSET('2-Paquimetria'!G7,'2-Paquimetria'!$I$3,0)</f>
        <v>853.84506700439488</v>
      </c>
      <c r="J25" s="153">
        <f ca="1">OFFSET('2-Paquimetria'!H7,'2-Paquimetria'!$I$3,0)</f>
        <v>16.097323475185309</v>
      </c>
      <c r="K25" s="153">
        <f ca="1">OFFSET('2-Paquimetria'!I7,'2-Paquimetria'!$I$3,0)</f>
        <v>0.1609732347518531</v>
      </c>
      <c r="L25" s="153">
        <f ca="1">OFFSET('2-Paquimetria'!J7,'2-Paquimetria'!$I$3,0)</f>
        <v>0.95340657265416551</v>
      </c>
    </row>
    <row r="26" spans="3:12" ht="21.6" thickTop="1"/>
  </sheetData>
  <mergeCells count="2">
    <mergeCell ref="L15:M15"/>
    <mergeCell ref="J15:K15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4" r:id="rId3" name="Scroll Bar 2">
              <controlPr defaultSize="0" autoPict="0">
                <anchor moveWithCells="1">
                  <from>
                    <xdr:col>1</xdr:col>
                    <xdr:colOff>22860</xdr:colOff>
                    <xdr:row>20</xdr:row>
                    <xdr:rowOff>0</xdr:rowOff>
                  </from>
                  <to>
                    <xdr:col>1</xdr:col>
                    <xdr:colOff>480060</xdr:colOff>
                    <xdr:row>25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4" name="Scroll Bar 3">
              <controlPr defaultSize="0" autoPict="0">
                <anchor moveWithCells="1">
                  <from>
                    <xdr:col>6</xdr:col>
                    <xdr:colOff>822960</xdr:colOff>
                    <xdr:row>19</xdr:row>
                    <xdr:rowOff>228600</xdr:rowOff>
                  </from>
                  <to>
                    <xdr:col>6</xdr:col>
                    <xdr:colOff>1280160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5" name="Drop Down 4">
              <controlPr defaultSize="0" autoLine="0" autoPict="0">
                <anchor moveWithCells="1">
                  <from>
                    <xdr:col>9</xdr:col>
                    <xdr:colOff>0</xdr:colOff>
                    <xdr:row>10</xdr:row>
                    <xdr:rowOff>220980</xdr:rowOff>
                  </from>
                  <to>
                    <xdr:col>13</xdr:col>
                    <xdr:colOff>0</xdr:colOff>
                    <xdr:row>13</xdr:row>
                    <xdr:rowOff>160020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ED8F-5ACD-4056-904D-FE734BAC7E8B}">
  <dimension ref="B9:L78"/>
  <sheetViews>
    <sheetView showRowColHeaders="0" topLeftCell="J1" zoomScale="50" zoomScaleNormal="50" workbookViewId="0">
      <selection activeCell="AH30" sqref="AH30"/>
    </sheetView>
  </sheetViews>
  <sheetFormatPr defaultColWidth="9.109375" defaultRowHeight="20.399999999999999"/>
  <cols>
    <col min="1" max="3" width="9.109375" style="138"/>
    <col min="4" max="4" width="9.109375" style="138" customWidth="1"/>
    <col min="5" max="5" width="12.5546875" style="138" bestFit="1" customWidth="1"/>
    <col min="6" max="6" width="22" style="138" customWidth="1"/>
    <col min="7" max="7" width="43.33203125" style="138" bestFit="1" customWidth="1"/>
    <col min="8" max="8" width="52" style="138" bestFit="1" customWidth="1"/>
    <col min="9" max="9" width="30.5546875" style="138" bestFit="1" customWidth="1"/>
    <col min="10" max="10" width="52" style="138" bestFit="1" customWidth="1"/>
    <col min="11" max="11" width="35.109375" style="138" customWidth="1"/>
    <col min="12" max="12" width="30.5546875" style="138" customWidth="1"/>
    <col min="13" max="13" width="25.5546875" style="138" bestFit="1" customWidth="1"/>
    <col min="14" max="14" width="19" style="138" bestFit="1" customWidth="1"/>
    <col min="15" max="16384" width="9.109375" style="138"/>
  </cols>
  <sheetData>
    <row r="9" spans="2:12" ht="21" thickBot="1"/>
    <row r="10" spans="2:12" ht="42" thickTop="1" thickBot="1">
      <c r="G10" s="162" t="s">
        <v>53</v>
      </c>
      <c r="H10" s="162" t="s">
        <v>53</v>
      </c>
      <c r="I10" s="162" t="s">
        <v>54</v>
      </c>
      <c r="J10" s="162" t="s">
        <v>55</v>
      </c>
      <c r="K10" s="162" t="s">
        <v>231</v>
      </c>
      <c r="L10" s="163" t="s">
        <v>228</v>
      </c>
    </row>
    <row r="11" spans="2:12" ht="25.2" thickTop="1" thickBot="1">
      <c r="G11" s="156" t="s">
        <v>56</v>
      </c>
      <c r="H11" s="156" t="s">
        <v>57</v>
      </c>
      <c r="I11" s="156" t="s">
        <v>56</v>
      </c>
      <c r="J11" s="157" t="s">
        <v>58</v>
      </c>
      <c r="K11" s="157" t="s">
        <v>265</v>
      </c>
      <c r="L11" s="158" t="s">
        <v>59</v>
      </c>
    </row>
    <row r="12" spans="2:12" ht="22.2" thickTop="1" thickBot="1">
      <c r="G12" s="166">
        <f ca="1">OFFSET('6-Branco e leito com massa'!J6,'6-Branco e leito com massa'!$J$3,0)</f>
        <v>8</v>
      </c>
      <c r="H12" s="164">
        <f ca="1">OFFSET('6-Branco e leito com massa'!K6,'6-Branco e leito com massa'!$J$3,0)</f>
        <v>8.0000000000000002E-3</v>
      </c>
      <c r="I12" s="166">
        <f ca="1">OFFSET('6-Branco e leito com massa'!L6,'6-Branco e leito com massa'!$J$3,0)</f>
        <v>22</v>
      </c>
      <c r="J12" s="164">
        <f ca="1">OFFSET('6-Branco e leito com massa'!M6,'6-Branco e leito com massa'!$J$3,0)</f>
        <v>1.1002205703487946E-2</v>
      </c>
      <c r="K12" s="165">
        <f ca="1">OFFSET('6-Branco e leito com massa'!N6,'6-Branco e leito com massa'!$J$3,0)</f>
        <v>5.6033773523966408</v>
      </c>
      <c r="L12" s="165">
        <f ca="1">OFFSET('6-Branco e leito com massa'!O6,'6-Branco e leito com massa'!$J$3,0)</f>
        <v>78.385219704000008</v>
      </c>
    </row>
    <row r="13" spans="2:12" ht="22.2" thickTop="1" thickBot="1">
      <c r="B13" s="258" t="s">
        <v>188</v>
      </c>
      <c r="C13" s="258"/>
      <c r="D13" s="258">
        <f>INDEX('6-Branco e leito com massa'!S6:S12,'6-Branco e leito com massa'!R5)</f>
        <v>1.9634954084936209E-3</v>
      </c>
      <c r="E13" s="258"/>
      <c r="G13" s="166">
        <f ca="1">OFFSET('6-Branco e leito com massa'!J7,'6-Branco e leito com massa'!$J$3,0)</f>
        <v>9</v>
      </c>
      <c r="H13" s="164">
        <f ca="1">OFFSET('6-Branco e leito com massa'!K7,'6-Branco e leito com massa'!$J$3,0)</f>
        <v>8.9999999999999993E-3</v>
      </c>
      <c r="I13" s="166">
        <f ca="1">OFFSET('6-Branco e leito com massa'!L7,'6-Branco e leito com massa'!$J$3,0)</f>
        <v>27</v>
      </c>
      <c r="J13" s="164">
        <f ca="1">OFFSET('6-Branco e leito com massa'!M7,'6-Branco e leito com massa'!$J$3,0)</f>
        <v>1.2468842025849232E-2</v>
      </c>
      <c r="K13" s="165">
        <f ca="1">OFFSET('6-Branco e leito com massa'!N7,'6-Branco e leito com massa'!$J$3,0)</f>
        <v>6.3503290977467755</v>
      </c>
      <c r="L13" s="165">
        <f ca="1">OFFSET('6-Branco e leito com massa'!O7,'6-Branco e leito com massa'!$J$3,0)</f>
        <v>88.183372166999987</v>
      </c>
    </row>
    <row r="14" spans="2:12" ht="21.6" thickTop="1" thickBot="1"/>
    <row r="15" spans="2:12" ht="21.6" thickTop="1" thickBot="1">
      <c r="B15" s="259" t="s">
        <v>229</v>
      </c>
      <c r="C15" s="259"/>
      <c r="D15" s="259"/>
      <c r="E15" s="259"/>
      <c r="G15" s="259" t="s">
        <v>230</v>
      </c>
      <c r="H15" s="259"/>
      <c r="I15" s="259"/>
      <c r="J15" s="259"/>
    </row>
    <row r="16" spans="2:12" ht="21" thickTop="1"/>
    <row r="29" spans="8:12" ht="21" thickBot="1"/>
    <row r="30" spans="8:12" ht="21.6" thickTop="1" thickBot="1">
      <c r="H30" s="263" t="s">
        <v>53</v>
      </c>
      <c r="I30" s="264"/>
      <c r="J30" s="263" t="s">
        <v>64</v>
      </c>
      <c r="K30" s="265"/>
      <c r="L30" s="264"/>
    </row>
    <row r="31" spans="8:12" ht="66" thickTop="1" thickBot="1">
      <c r="H31" s="169" t="s">
        <v>67</v>
      </c>
      <c r="I31" s="170" t="s">
        <v>68</v>
      </c>
      <c r="J31" s="169" t="s">
        <v>67</v>
      </c>
      <c r="K31" s="169" t="s">
        <v>58</v>
      </c>
      <c r="L31" s="169" t="s">
        <v>266</v>
      </c>
    </row>
    <row r="32" spans="8:12" ht="22.2" thickTop="1" thickBot="1">
      <c r="H32" s="167">
        <f ca="1">OFFSET('6-Branco e leito com massa'!D35,'6-Branco e leito com massa'!$D$33,0)</f>
        <v>25</v>
      </c>
      <c r="I32" s="167">
        <f ca="1">OFFSET('6-Branco e leito com massa'!E35,'6-Branco e leito com massa'!$D$33,0)</f>
        <v>2.5000000000000001E-2</v>
      </c>
      <c r="J32" s="167">
        <f ca="1">OFFSET('6-Branco e leito com massa'!F35,'6-Branco e leito com massa'!$D$33,0)</f>
        <v>4</v>
      </c>
      <c r="K32" s="168">
        <f ca="1">OFFSET('6-Branco e leito com massa'!G35,'6-Branco e leito com massa'!$D$33,0)</f>
        <v>3.1999999999999997E-3</v>
      </c>
      <c r="L32" s="171">
        <f ca="1">OFFSET('6-Branco e leito com massa'!H35,'6-Branco e leito com massa'!$D$33,0)</f>
        <v>1.629746617261008</v>
      </c>
    </row>
    <row r="33" spans="8:12" ht="22.2" thickTop="1" thickBot="1">
      <c r="H33" s="167">
        <f ca="1">OFFSET('6-Branco e leito com massa'!D36,'6-Branco e leito com massa'!$D$33,0)</f>
        <v>27</v>
      </c>
      <c r="I33" s="167">
        <f ca="1">OFFSET('6-Branco e leito com massa'!E36,'6-Branco e leito com massa'!$D$33,0)</f>
        <v>2.7E-2</v>
      </c>
      <c r="J33" s="167">
        <f ca="1">OFFSET('6-Branco e leito com massa'!F36,'6-Branco e leito com massa'!$D$33,0)</f>
        <v>7</v>
      </c>
      <c r="K33" s="168">
        <f ca="1">OFFSET('6-Branco e leito com massa'!G36,'6-Branco e leito com massa'!$D$33,0)</f>
        <v>5.072678802087313E-3</v>
      </c>
      <c r="L33" s="171">
        <f ca="1">OFFSET('6-Branco e leito com massa'!H36,'6-Branco e leito com massa'!$D$33,0)</f>
        <v>2.5834940994229441</v>
      </c>
    </row>
    <row r="34" spans="8:12" ht="22.2" thickTop="1" thickBot="1">
      <c r="H34" s="167">
        <f ca="1">OFFSET('6-Branco e leito com massa'!D37,'6-Branco e leito com massa'!$D$33,0)</f>
        <v>38</v>
      </c>
      <c r="I34" s="167">
        <f ca="1">OFFSET('6-Branco e leito com massa'!E37,'6-Branco e leito com massa'!$D$33,0)</f>
        <v>3.7999999999999999E-2</v>
      </c>
      <c r="J34" s="167">
        <f ca="1">OFFSET('6-Branco e leito com massa'!F37,'6-Branco e leito com massa'!$D$33,0)</f>
        <v>8</v>
      </c>
      <c r="K34" s="168">
        <f ca="1">OFFSET('6-Branco e leito com massa'!G37,'6-Branco e leito com massa'!$D$33,0)</f>
        <v>5.6024386617639522E-3</v>
      </c>
      <c r="L34" s="171">
        <f ca="1">OFFSET('6-Branco e leito com massa'!H37,'6-Branco e leito com massa'!$D$33,0)</f>
        <v>2.8532985804444033</v>
      </c>
    </row>
    <row r="35" spans="8:12" ht="21" thickTop="1"/>
    <row r="36" spans="8:12" ht="21" thickBot="1"/>
    <row r="37" spans="8:12" ht="21.6" thickTop="1" thickBot="1">
      <c r="H37" s="159" t="s">
        <v>65</v>
      </c>
      <c r="I37" s="159" t="s">
        <v>66</v>
      </c>
      <c r="J37" s="160" t="s">
        <v>232</v>
      </c>
    </row>
    <row r="38" spans="8:12" ht="21.6" thickTop="1" thickBot="1">
      <c r="H38" s="161" t="s">
        <v>59</v>
      </c>
      <c r="I38" s="161" t="s">
        <v>59</v>
      </c>
      <c r="J38" s="161" t="s">
        <v>59</v>
      </c>
    </row>
    <row r="39" spans="8:12" ht="22.2" thickTop="1" thickBot="1">
      <c r="H39" s="176">
        <f ca="1">OFFSET('6-Branco e leito com massa'!I35,'6-Branco e leito com massa'!$I$33,0)</f>
        <v>68.587067241</v>
      </c>
      <c r="I39" s="176">
        <f ca="1">OFFSET('6-Branco e leito com massa'!J35,'6-Branco e leito com massa'!$I$33,0)</f>
        <v>47.994084345498258</v>
      </c>
      <c r="J39" s="176">
        <f ca="1">OFFSET('6-Branco e leito com massa'!K35,'6-Branco e leito com massa'!$I$33,0)</f>
        <v>20.592982895501741</v>
      </c>
    </row>
    <row r="40" spans="8:12" ht="22.2" thickTop="1" thickBot="1">
      <c r="H40" s="176">
        <f ca="1">OFFSET('6-Branco e leito com massa'!I36,'6-Branco e leito com massa'!$I$33,0)</f>
        <v>244.95381157500003</v>
      </c>
      <c r="I40" s="176">
        <f ca="1">OFFSET('6-Branco e leito com massa'!J36,'6-Branco e leito com massa'!$I$33,0)</f>
        <v>48.542034974977952</v>
      </c>
      <c r="J40" s="176">
        <f ca="1">OFFSET('6-Branco e leito com massa'!K36,'6-Branco e leito com massa'!$I$33,0)</f>
        <v>196.41177660002208</v>
      </c>
    </row>
    <row r="41" spans="8:12" ht="22.2" thickTop="1" thickBot="1">
      <c r="H41" s="176">
        <f ca="1">OFFSET('6-Branco e leito com massa'!I37,'6-Branco e leito com massa'!$I$33,0)</f>
        <v>264.55011650099999</v>
      </c>
      <c r="I41" s="176">
        <f ca="1">OFFSET('6-Branco e leito com massa'!J37,'6-Branco e leito com massa'!$I$33,0)</f>
        <v>51.721213455433855</v>
      </c>
      <c r="J41" s="176">
        <f ca="1">OFFSET('6-Branco e leito com massa'!K37,'6-Branco e leito com massa'!$I$33,0)</f>
        <v>212.82890304556614</v>
      </c>
    </row>
    <row r="42" spans="8:12" ht="22.2" thickTop="1" thickBot="1">
      <c r="H42" s="176">
        <f ca="1">OFFSET('6-Branco e leito com massa'!I38,'6-Branco e leito com massa'!$I$33,0)</f>
        <v>372.32979359400002</v>
      </c>
      <c r="I42" s="176">
        <f ca="1">OFFSET('6-Branco e leito com massa'!J38,'6-Branco e leito com massa'!$I$33,0)</f>
        <v>53.110597276447677</v>
      </c>
      <c r="J42" s="176">
        <f ca="1">OFFSET('6-Branco e leito com massa'!K38,'6-Branco e leito com massa'!$I$33,0)</f>
        <v>319.21919631755236</v>
      </c>
    </row>
    <row r="43" spans="8:12" ht="21" thickTop="1"/>
    <row r="50" spans="8:12" ht="21" thickBot="1"/>
    <row r="51" spans="8:12" ht="21.6" thickTop="1" thickBot="1">
      <c r="H51" s="182" t="s">
        <v>53</v>
      </c>
      <c r="I51" s="182"/>
      <c r="J51" s="182" t="s">
        <v>64</v>
      </c>
      <c r="K51" s="182"/>
      <c r="L51" s="182"/>
    </row>
    <row r="52" spans="8:12" ht="42" thickTop="1" thickBot="1">
      <c r="H52" s="177" t="s">
        <v>298</v>
      </c>
      <c r="I52" s="178" t="s">
        <v>299</v>
      </c>
      <c r="J52" s="177" t="s">
        <v>298</v>
      </c>
      <c r="K52" s="177" t="s">
        <v>58</v>
      </c>
      <c r="L52" s="177" t="s">
        <v>233</v>
      </c>
    </row>
    <row r="53" spans="8:12" ht="22.2" thickTop="1" thickBot="1">
      <c r="H53" s="179">
        <f ca="1">OFFSET('6-Branco e leito com massa'!D62,'6-Branco e leito com massa'!$C$62,0)</f>
        <v>200</v>
      </c>
      <c r="I53" s="179">
        <f ca="1">OFFSET('6-Branco e leito com massa'!E62,'6-Branco e leito com massa'!$C$62,0)</f>
        <v>0.2</v>
      </c>
      <c r="J53" s="179">
        <f ca="1">OFFSET('6-Branco e leito com massa'!F62,'6-Branco e leito com massa'!$C$62,0)</f>
        <v>523</v>
      </c>
      <c r="K53" s="180">
        <f ca="1">OFFSET('6-Branco e leito com massa'!G62,'6-Branco e leito com massa'!$C$62,0)</f>
        <v>6.3720660430969772E-2</v>
      </c>
      <c r="L53" s="181">
        <f ca="1">OFFSET('6-Branco e leito com massa'!H62,'6-Branco e leito com massa'!$C$62,0)</f>
        <v>32.452665870940734</v>
      </c>
    </row>
    <row r="54" spans="8:12" ht="22.2" thickTop="1" thickBot="1">
      <c r="H54" s="179">
        <f ca="1">OFFSET('6-Branco e leito com massa'!D63,'6-Branco e leito com massa'!$C$62,0)</f>
        <v>195</v>
      </c>
      <c r="I54" s="179">
        <f ca="1">OFFSET('6-Branco e leito com massa'!E63,'6-Branco e leito com massa'!$C$62,0)</f>
        <v>0.19500000000000001</v>
      </c>
      <c r="J54" s="179">
        <f ca="1">OFFSET('6-Branco e leito com massa'!F63,'6-Branco e leito com massa'!$C$62,0)</f>
        <v>508</v>
      </c>
      <c r="K54" s="180">
        <f ca="1">OFFSET('6-Branco e leito com massa'!G63,'6-Branco e leito com massa'!$C$62,0)</f>
        <v>6.2762680483590932E-2</v>
      </c>
      <c r="L54" s="181">
        <f ca="1">OFFSET('6-Branco e leito com massa'!H63,'6-Branco e leito com massa'!$C$62,0)</f>
        <v>31.964770690114317</v>
      </c>
    </row>
    <row r="55" spans="8:12" ht="22.2" thickTop="1" thickBot="1">
      <c r="H55" s="179">
        <f ca="1">OFFSET('6-Branco e leito com massa'!D64,'6-Branco e leito com massa'!$C$62,0)</f>
        <v>185</v>
      </c>
      <c r="I55" s="179">
        <f ca="1">OFFSET('6-Branco e leito com massa'!E64,'6-Branco e leito com massa'!$C$62,0)</f>
        <v>0.185</v>
      </c>
      <c r="J55" s="179">
        <f ca="1">OFFSET('6-Branco e leito com massa'!F64,'6-Branco e leito com massa'!$C$62,0)</f>
        <v>488</v>
      </c>
      <c r="K55" s="180">
        <f ca="1">OFFSET('6-Branco e leito com massa'!G64,'6-Branco e leito com massa'!$C$62,0)</f>
        <v>6.1463093899686107E-2</v>
      </c>
      <c r="L55" s="181">
        <f ca="1">OFFSET('6-Branco e leito com massa'!H64,'6-Branco e leito com massa'!$C$62,0)</f>
        <v>31.302896677940357</v>
      </c>
    </row>
    <row r="56" spans="8:12" ht="21" thickTop="1"/>
    <row r="57" spans="8:12" ht="21" thickBot="1"/>
    <row r="58" spans="8:12" ht="21.6" thickTop="1" thickBot="1">
      <c r="H58" s="182" t="s">
        <v>65</v>
      </c>
      <c r="I58" s="182" t="s">
        <v>66</v>
      </c>
      <c r="J58" s="183" t="s">
        <v>232</v>
      </c>
    </row>
    <row r="59" spans="8:12" ht="21.6" thickTop="1" thickBot="1">
      <c r="H59" s="184" t="s">
        <v>59</v>
      </c>
      <c r="I59" s="184" t="s">
        <v>59</v>
      </c>
      <c r="J59" s="184" t="s">
        <v>59</v>
      </c>
    </row>
    <row r="60" spans="8:12" ht="22.2" thickTop="1" thickBot="1">
      <c r="H60" s="185">
        <f ca="1">OFFSET('6-Branco e leito com massa'!I62,'6-Branco e leito com massa'!$L$60,0)</f>
        <v>1959.6304926000003</v>
      </c>
      <c r="I60" s="185">
        <f ca="1">OFFSET('6-Branco e leito com massa'!J62,'6-Branco e leito com massa'!$L$60,0)</f>
        <v>1517.9061376286136</v>
      </c>
      <c r="J60" s="185">
        <f ca="1">OFFSET('6-Branco e leito com massa'!K62,'6-Branco e leito com massa'!$L$60,0)</f>
        <v>441.72435497138667</v>
      </c>
    </row>
    <row r="61" spans="8:12" ht="22.2" thickTop="1" thickBot="1">
      <c r="H61" s="185">
        <f ca="1">OFFSET('6-Branco e leito com massa'!I63,'6-Branco e leito com massa'!$L$60,0)</f>
        <v>1910.639730285</v>
      </c>
      <c r="I61" s="185">
        <f ca="1">OFFSET('6-Branco e leito com massa'!J63,'6-Branco e leito com massa'!$L$60,0)</f>
        <v>1472.678028552878</v>
      </c>
      <c r="J61" s="185">
        <f ca="1">OFFSET('6-Branco e leito com massa'!K63,'6-Branco e leito com massa'!$L$60,0)</f>
        <v>437.96170173212204</v>
      </c>
    </row>
    <row r="62" spans="8:12" ht="22.2" thickTop="1" thickBot="1">
      <c r="H62" s="185">
        <f ca="1">OFFSET('6-Branco e leito com massa'!I64,'6-Branco e leito com massa'!$L$60,0)</f>
        <v>1812.6582056550001</v>
      </c>
      <c r="I62" s="185">
        <f ca="1">OFFSET('6-Branco e leito com massa'!J64,'6-Branco e leito com massa'!$L$60,0)</f>
        <v>1412.4516331750144</v>
      </c>
      <c r="J62" s="185">
        <f ca="1">OFFSET('6-Branco e leito com massa'!K64,'6-Branco e leito com massa'!$L$60,0)</f>
        <v>400.20657247998565</v>
      </c>
    </row>
    <row r="63" spans="8:12" ht="22.2" thickTop="1" thickBot="1">
      <c r="H63" s="185">
        <f ca="1">OFFSET('6-Branco e leito com massa'!I65,'6-Branco e leito com massa'!$L$60,0)</f>
        <v>1763.6674433400001</v>
      </c>
      <c r="I63" s="185">
        <f ca="1">OFFSET('6-Branco e leito com massa'!J65,'6-Branco e leito com massa'!$L$60,0)</f>
        <v>1346.3113106870583</v>
      </c>
      <c r="J63" s="185">
        <f ca="1">OFFSET('6-Branco e leito com massa'!K65,'6-Branco e leito com massa'!$L$60,0)</f>
        <v>417.35613265294182</v>
      </c>
    </row>
    <row r="64" spans="8:12" ht="21.6" thickTop="1" thickBot="1"/>
    <row r="65" spans="8:10" ht="21.6" thickTop="1" thickBot="1">
      <c r="H65" s="260" t="s">
        <v>235</v>
      </c>
      <c r="I65" s="261"/>
      <c r="J65" s="262"/>
    </row>
    <row r="66" spans="8:10" ht="21" thickTop="1"/>
    <row r="76" spans="8:10" ht="21" thickBot="1"/>
    <row r="77" spans="8:10" ht="21.6" thickTop="1" thickBot="1">
      <c r="H77" s="198" t="s">
        <v>182</v>
      </c>
      <c r="I77" s="199">
        <f>INDEX('6-Branco e leito com massa'!W37:W41,'6-Branco e leito com massa'!V36)</f>
        <v>1.2077</v>
      </c>
    </row>
    <row r="78" spans="8:10" ht="21" thickTop="1"/>
  </sheetData>
  <mergeCells count="7">
    <mergeCell ref="B13:C13"/>
    <mergeCell ref="D13:E13"/>
    <mergeCell ref="B15:E15"/>
    <mergeCell ref="G15:J15"/>
    <mergeCell ref="H65:J65"/>
    <mergeCell ref="H30:I30"/>
    <mergeCell ref="J30:L30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8" r:id="rId3" name="Drop Down 2">
              <controlPr defaultSize="0" autoLine="0" autoPict="0">
                <anchor moveWithCells="1">
                  <from>
                    <xdr:col>0</xdr:col>
                    <xdr:colOff>601980</xdr:colOff>
                    <xdr:row>9</xdr:row>
                    <xdr:rowOff>7620</xdr:rowOff>
                  </from>
                  <to>
                    <xdr:col>5</xdr:col>
                    <xdr:colOff>45720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4" name="Scroll Bar 3">
              <controlPr defaultSize="0" autoPict="0">
                <anchor moveWithCells="1">
                  <from>
                    <xdr:col>5</xdr:col>
                    <xdr:colOff>982980</xdr:colOff>
                    <xdr:row>8</xdr:row>
                    <xdr:rowOff>220980</xdr:rowOff>
                  </from>
                  <to>
                    <xdr:col>5</xdr:col>
                    <xdr:colOff>1402080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5" name="Scroll Bar 7">
              <controlPr defaultSize="0" autoPict="0">
                <anchor moveWithCells="1">
                  <from>
                    <xdr:col>6</xdr:col>
                    <xdr:colOff>2423160</xdr:colOff>
                    <xdr:row>28</xdr:row>
                    <xdr:rowOff>228600</xdr:rowOff>
                  </from>
                  <to>
                    <xdr:col>6</xdr:col>
                    <xdr:colOff>2827020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6" name="Scroll Bar 8">
              <controlPr defaultSize="0" autoPict="0">
                <anchor moveWithCells="1">
                  <from>
                    <xdr:col>6</xdr:col>
                    <xdr:colOff>2392680</xdr:colOff>
                    <xdr:row>35</xdr:row>
                    <xdr:rowOff>251460</xdr:rowOff>
                  </from>
                  <to>
                    <xdr:col>6</xdr:col>
                    <xdr:colOff>2811780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7" name="Scroll Bar 9">
              <controlPr defaultSize="0" autoPict="0">
                <anchor moveWithCells="1">
                  <from>
                    <xdr:col>6</xdr:col>
                    <xdr:colOff>2407920</xdr:colOff>
                    <xdr:row>49</xdr:row>
                    <xdr:rowOff>236220</xdr:rowOff>
                  </from>
                  <to>
                    <xdr:col>6</xdr:col>
                    <xdr:colOff>2827020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8" name="Scroll Bar 10">
              <controlPr defaultSize="0" autoPict="0">
                <anchor moveWithCells="1">
                  <from>
                    <xdr:col>6</xdr:col>
                    <xdr:colOff>2423160</xdr:colOff>
                    <xdr:row>56</xdr:row>
                    <xdr:rowOff>251460</xdr:rowOff>
                  </from>
                  <to>
                    <xdr:col>6</xdr:col>
                    <xdr:colOff>2842260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9" name="Drop Down 12">
              <controlPr defaultSize="0" autoLine="0" autoPict="0">
                <anchor moveWithCells="1">
                  <from>
                    <xdr:col>7</xdr:col>
                    <xdr:colOff>7620</xdr:colOff>
                    <xdr:row>72</xdr:row>
                    <xdr:rowOff>220980</xdr:rowOff>
                  </from>
                  <to>
                    <xdr:col>9</xdr:col>
                    <xdr:colOff>7620</xdr:colOff>
                    <xdr:row>75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9F2CC-9762-4FFD-BA62-BF309469CD06}">
  <dimension ref="B1:K73"/>
  <sheetViews>
    <sheetView showRowColHeaders="0" topLeftCell="M1" zoomScale="60" zoomScaleNormal="60" workbookViewId="0">
      <selection activeCell="AR9" sqref="AR9"/>
    </sheetView>
  </sheetViews>
  <sheetFormatPr defaultColWidth="9.109375" defaultRowHeight="21"/>
  <cols>
    <col min="1" max="1" width="9.109375" style="120"/>
    <col min="2" max="2" width="21.33203125" style="120" bestFit="1" customWidth="1"/>
    <col min="3" max="3" width="36.88671875" style="120" bestFit="1" customWidth="1"/>
    <col min="4" max="4" width="29.6640625" style="120" customWidth="1"/>
    <col min="5" max="5" width="27.109375" style="120" bestFit="1" customWidth="1"/>
    <col min="6" max="6" width="22" style="120" customWidth="1"/>
    <col min="7" max="7" width="29" style="120" customWidth="1"/>
    <col min="8" max="8" width="28.6640625" style="120" customWidth="1"/>
    <col min="9" max="9" width="35.88671875" style="120" customWidth="1"/>
    <col min="10" max="10" width="16.109375" style="120" bestFit="1" customWidth="1"/>
    <col min="11" max="11" width="14.109375" style="120" customWidth="1"/>
    <col min="12" max="16384" width="9.109375" style="120"/>
  </cols>
  <sheetData>
    <row r="1" spans="2:8" ht="21.6" thickBot="1"/>
    <row r="2" spans="2:8" ht="45.6" thickTop="1" thickBot="1">
      <c r="B2" s="203" t="s">
        <v>269</v>
      </c>
      <c r="C2" s="203" t="s">
        <v>97</v>
      </c>
      <c r="D2" s="203" t="s">
        <v>271</v>
      </c>
      <c r="E2" s="203" t="s">
        <v>272</v>
      </c>
      <c r="F2" s="203" t="s">
        <v>273</v>
      </c>
      <c r="G2" s="203" t="s">
        <v>274</v>
      </c>
      <c r="H2" s="203" t="s">
        <v>275</v>
      </c>
    </row>
    <row r="3" spans="2:8" ht="22.2" thickTop="1" thickBot="1">
      <c r="B3" s="204">
        <f ca="1">OFFSET('5-Ensaio de umidade'!J10,'5-Ensaio de umidade'!$J$9,0)</f>
        <v>0</v>
      </c>
      <c r="C3" s="205">
        <f ca="1">OFFSET('5-Ensaio de umidade'!K10,'5-Ensaio de umidade'!$J$9,0)</f>
        <v>9</v>
      </c>
      <c r="D3" s="205">
        <f ca="1">OFFSET('5-Ensaio de umidade'!L10,'5-Ensaio de umidade'!$J$9,0)</f>
        <v>3.4802</v>
      </c>
      <c r="E3" s="205">
        <f ca="1">OFFSET('5-Ensaio de umidade'!M10,'5-Ensaio de umidade'!$J$9,0)</f>
        <v>6.8418999999999999</v>
      </c>
      <c r="F3" s="205">
        <f ca="1">OFFSET('5-Ensaio de umidade'!N10,'5-Ensaio de umidade'!$J$9,0)</f>
        <v>5.3844000000000003</v>
      </c>
      <c r="G3" s="205">
        <f ca="1">OFFSET('5-Ensaio de umidade'!O10,'5-Ensaio de umidade'!$J$9,0)</f>
        <v>0.76541329692259186</v>
      </c>
      <c r="H3" s="205">
        <f ca="1">OFFSET('5-Ensaio de umidade'!P10,'5-Ensaio de umidade'!$J$9,0)</f>
        <v>43.356040098759543</v>
      </c>
    </row>
    <row r="4" spans="2:8" ht="22.2" thickTop="1" thickBot="1">
      <c r="B4" s="204">
        <f ca="1">OFFSET('5-Ensaio de umidade'!J11,'5-Ensaio de umidade'!$J$9,0)</f>
        <v>0</v>
      </c>
      <c r="C4" s="205">
        <f ca="1">OFFSET('5-Ensaio de umidade'!K11,'5-Ensaio de umidade'!$J$9,0)</f>
        <v>53</v>
      </c>
      <c r="D4" s="205">
        <f ca="1">OFFSET('5-Ensaio de umidade'!L11,'5-Ensaio de umidade'!$J$9,0)</f>
        <v>3.4024999999999999</v>
      </c>
      <c r="E4" s="205">
        <f ca="1">OFFSET('5-Ensaio de umidade'!M11,'5-Ensaio de umidade'!$J$9,0)</f>
        <v>6.6707000000000001</v>
      </c>
      <c r="F4" s="205">
        <f ca="1">OFFSET('5-Ensaio de umidade'!N11,'5-Ensaio de umidade'!$J$9,0)</f>
        <v>5.2422000000000004</v>
      </c>
      <c r="G4" s="205">
        <f ca="1">OFFSET('5-Ensaio de umidade'!O11,'5-Ensaio de umidade'!$J$9,0)</f>
        <v>0.77648529651573583</v>
      </c>
      <c r="H4" s="205">
        <f ca="1">OFFSET('5-Ensaio de umidade'!P11,'5-Ensaio de umidade'!$J$9,0)</f>
        <v>43.709075331987016</v>
      </c>
    </row>
    <row r="5" spans="2:8" ht="22.2" thickTop="1" thickBot="1">
      <c r="B5" s="204">
        <f ca="1">OFFSET('5-Ensaio de umidade'!J12,'5-Ensaio de umidade'!$J$9,0)</f>
        <v>1</v>
      </c>
      <c r="C5" s="205">
        <f ca="1">OFFSET('5-Ensaio de umidade'!K12,'5-Ensaio de umidade'!$J$9,0)</f>
        <v>23</v>
      </c>
      <c r="D5" s="205">
        <f ca="1">OFFSET('5-Ensaio de umidade'!L12,'5-Ensaio de umidade'!$J$9,0)</f>
        <v>3.5259999999999998</v>
      </c>
      <c r="E5" s="205">
        <f ca="1">OFFSET('5-Ensaio de umidade'!M12,'5-Ensaio de umidade'!$J$9,0)</f>
        <v>9.5659999999999989</v>
      </c>
      <c r="F5" s="205">
        <f ca="1">OFFSET('5-Ensaio de umidade'!N12,'5-Ensaio de umidade'!$J$9,0)</f>
        <v>7.7629000000000001</v>
      </c>
      <c r="G5" s="205">
        <f ca="1">OFFSET('5-Ensaio de umidade'!O12,'5-Ensaio de umidade'!$J$9,0)</f>
        <v>0.42557058226533517</v>
      </c>
      <c r="H5" s="205">
        <f ca="1">OFFSET('5-Ensaio de umidade'!P12,'5-Ensaio de umidade'!$J$9,0)</f>
        <v>29.852649006622499</v>
      </c>
    </row>
    <row r="6" spans="2:8" ht="22.2" thickTop="1" thickBot="1"/>
    <row r="7" spans="2:8" ht="49.2" thickTop="1" thickBot="1">
      <c r="C7" s="169" t="s">
        <v>276</v>
      </c>
      <c r="D7" s="169" t="s">
        <v>277</v>
      </c>
    </row>
    <row r="8" spans="2:8" ht="22.2" thickTop="1" thickBot="1">
      <c r="C8" s="168">
        <f ca="1">OFFSET('5-Ensaio de umidade'!AY4,'5-Ensaio de umidade'!$AZ$3,0)</f>
        <v>0.77094929671916379</v>
      </c>
      <c r="D8" s="168">
        <f ca="1">OFFSET('5-Ensaio de umidade'!AZ4,'5-Ensaio de umidade'!$AZ$3,0)</f>
        <v>43.532557715373279</v>
      </c>
    </row>
    <row r="9" spans="2:8" ht="22.2" thickTop="1" thickBot="1">
      <c r="C9" s="168">
        <f ca="1">OFFSET('5-Ensaio de umidade'!AY5,'5-Ensaio de umidade'!$AZ$3,0)</f>
        <v>0.43583624263665777</v>
      </c>
      <c r="D9" s="168">
        <f ca="1">OFFSET('5-Ensaio de umidade'!AZ5,'5-Ensaio de umidade'!$AZ$3,0)</f>
        <v>30.350614523262855</v>
      </c>
    </row>
    <row r="10" spans="2:8" ht="22.2" thickTop="1" thickBot="1">
      <c r="C10" s="168">
        <f ca="1">OFFSET('5-Ensaio de umidade'!AY6,'5-Ensaio de umidade'!$AZ$3,0)</f>
        <v>0.37278774946654986</v>
      </c>
      <c r="D10" s="168">
        <f ca="1">OFFSET('5-Ensaio de umidade'!AZ6,'5-Ensaio de umidade'!$AZ$3,0)</f>
        <v>27.155527109810752</v>
      </c>
    </row>
    <row r="11" spans="2:8" ht="21.6" thickTop="1"/>
    <row r="12" spans="2:8" ht="21.6" thickBot="1"/>
    <row r="13" spans="2:8" ht="22.2" thickTop="1" thickBot="1">
      <c r="C13" s="206" t="s">
        <v>278</v>
      </c>
    </row>
    <row r="14" spans="2:8" ht="22.2" thickTop="1" thickBot="1">
      <c r="C14" s="207">
        <f ca="1">OFFSET('5-Ensaio de umidade'!W10,'5-Ensaio de umidade'!$X$10,0)</f>
        <v>0.14223412112959963</v>
      </c>
    </row>
    <row r="15" spans="2:8" ht="22.2" thickTop="1" thickBot="1">
      <c r="C15" s="207">
        <f ca="1">OFFSET('5-Ensaio de umidade'!W11,'5-Ensaio de umidade'!$X$10,0)</f>
        <v>0.1128915816456096</v>
      </c>
    </row>
    <row r="16" spans="2:8" ht="22.2" thickTop="1" thickBot="1">
      <c r="C16" s="207">
        <f ca="1">OFFSET('5-Ensaio de umidade'!W12,'5-Ensaio de umidade'!$X$10,0)</f>
        <v>5.0770192051370795E-2</v>
      </c>
    </row>
    <row r="17" spans="3:8" ht="22.2" thickTop="1" thickBot="1">
      <c r="C17" s="207">
        <f ca="1">OFFSET('5-Ensaio de umidade'!W13,'5-Ensaio de umidade'!$X$10,0)</f>
        <v>3.190879916471711E-2</v>
      </c>
    </row>
    <row r="18" spans="3:8" ht="22.2" thickTop="1" thickBot="1">
      <c r="C18" s="207">
        <f ca="1">OFFSET('5-Ensaio de umidade'!W14,'5-Ensaio de umidade'!$X$10,0)</f>
        <v>0</v>
      </c>
      <c r="F18" s="269" t="s">
        <v>315</v>
      </c>
      <c r="G18" s="269"/>
      <c r="H18" s="269"/>
    </row>
    <row r="19" spans="3:8" ht="21.6" thickTop="1"/>
    <row r="29" spans="3:8" ht="21.6" thickBot="1"/>
    <row r="30" spans="3:8" ht="22.2" thickTop="1" thickBot="1">
      <c r="F30" s="270" t="s">
        <v>188</v>
      </c>
      <c r="G30" s="270"/>
      <c r="H30" s="236">
        <f>INDEX('5-Ensaio de umidade'!BA19:BA21,'5-Ensaio de umidade'!AY19)</f>
        <v>143.51439296647325</v>
      </c>
    </row>
    <row r="31" spans="3:8" ht="21.6" thickTop="1"/>
    <row r="36" spans="5:9" ht="21.6" thickBot="1"/>
    <row r="37" spans="5:9" ht="22.2" thickTop="1" thickBot="1">
      <c r="E37" s="269" t="s">
        <v>279</v>
      </c>
      <c r="F37" s="271"/>
      <c r="G37" s="271"/>
    </row>
    <row r="38" spans="5:9" ht="22.2" thickTop="1" thickBot="1"/>
    <row r="39" spans="5:9" ht="22.2" thickTop="1" thickBot="1">
      <c r="E39" s="210" t="s">
        <v>238</v>
      </c>
      <c r="F39" s="210" t="s">
        <v>242</v>
      </c>
      <c r="G39" s="210" t="s">
        <v>243</v>
      </c>
      <c r="H39" s="210" t="s">
        <v>244</v>
      </c>
      <c r="I39" s="213" t="s">
        <v>245</v>
      </c>
    </row>
    <row r="40" spans="5:9" ht="22.2" thickTop="1" thickBot="1">
      <c r="E40" s="147" t="str">
        <f ca="1">OFFSET('5-Ensaio de umidade'!AM27,'5-Ensaio de umidade'!$AM$26,0)</f>
        <v>Lewis</v>
      </c>
      <c r="F40" s="147">
        <f ca="1">OFFSET('5-Ensaio de umidade'!AN27,'5-Ensaio de umidade'!$AM$26,0)</f>
        <v>0.70399999999999996</v>
      </c>
      <c r="G40" s="147">
        <f ca="1">OFFSET('5-Ensaio de umidade'!AO27,'5-Ensaio de umidade'!$AM$26,0)</f>
        <v>2.41E-2</v>
      </c>
      <c r="H40" s="147">
        <f ca="1">OFFSET('5-Ensaio de umidade'!AP27,'5-Ensaio de umidade'!$AM$26,0)</f>
        <v>0.129</v>
      </c>
      <c r="I40" s="211">
        <f ca="1">OFFSET('5-Ensaio de umidade'!AQ27,'5-Ensaio de umidade'!$AM$26,0)</f>
        <v>1.0210654693401584E-7</v>
      </c>
    </row>
    <row r="41" spans="5:9" ht="22.2" thickTop="1" thickBot="1">
      <c r="E41" s="147" t="str">
        <f ca="1">OFFSET('5-Ensaio de umidade'!AM28,'5-Ensaio de umidade'!$AM$26,0)</f>
        <v>Page</v>
      </c>
      <c r="F41" s="147">
        <f ca="1">OFFSET('5-Ensaio de umidade'!AN28,'5-Ensaio de umidade'!$AM$26,0)</f>
        <v>0.96199999999999997</v>
      </c>
      <c r="G41" s="147">
        <f ca="1">OFFSET('5-Ensaio de umidade'!AO28,'5-Ensaio de umidade'!$AM$26,0)</f>
        <v>3.2100000000000002E-3</v>
      </c>
      <c r="H41" s="147">
        <f ca="1">OFFSET('5-Ensaio de umidade'!AP28,'5-Ensaio de umidade'!$AM$26,0)</f>
        <v>0.6</v>
      </c>
      <c r="I41" s="211">
        <f ca="1">OFFSET('5-Ensaio de umidade'!AQ28,'5-Ensaio de umidade'!$AM$26,0)</f>
        <v>4.7491417178612021E-7</v>
      </c>
    </row>
    <row r="42" spans="5:9" ht="21.6" thickTop="1"/>
    <row r="54" spans="7:11" ht="21.6" thickBot="1"/>
    <row r="55" spans="7:11" ht="22.2" thickTop="1" thickBot="1">
      <c r="G55" s="269" t="s">
        <v>280</v>
      </c>
      <c r="H55" s="271"/>
      <c r="I55" s="271"/>
    </row>
    <row r="56" spans="7:11" ht="22.2" thickTop="1" thickBot="1"/>
    <row r="57" spans="7:11" ht="49.2" thickTop="1" thickBot="1">
      <c r="G57" s="214" t="s">
        <v>281</v>
      </c>
      <c r="H57" s="215" t="s">
        <v>282</v>
      </c>
      <c r="I57" s="214" t="s">
        <v>283</v>
      </c>
      <c r="J57" s="169" t="s">
        <v>284</v>
      </c>
      <c r="K57" s="215" t="s">
        <v>285</v>
      </c>
    </row>
    <row r="58" spans="7:11" ht="22.2" thickTop="1" thickBot="1">
      <c r="G58" s="231" t="s">
        <v>252</v>
      </c>
      <c r="H58" s="167" t="str">
        <f ca="1">OFFSET('5-Ensaio de umidade'!AO4,'5-Ensaio de umidade'!$AO$3,0)</f>
        <v>-</v>
      </c>
      <c r="I58" s="168">
        <f ca="1">OFFSET('5-Ensaio de umidade'!AP4,'5-Ensaio de umidade'!$AO$3,0)</f>
        <v>3.4413499999999999</v>
      </c>
      <c r="J58" s="168">
        <f ca="1">OFFSET('5-Ensaio de umidade'!AQ4,'5-Ensaio de umidade'!$AO$3,0)</f>
        <v>5.3132999999999999</v>
      </c>
      <c r="K58" s="168">
        <f ca="1">OFFSET('5-Ensaio de umidade'!AR4,'5-Ensaio de umidade'!$AO$3,0)</f>
        <v>1.87195</v>
      </c>
    </row>
    <row r="59" spans="7:11" ht="22.2" thickTop="1" thickBot="1">
      <c r="G59" s="232"/>
      <c r="H59" s="167" t="str">
        <f ca="1">OFFSET('5-Ensaio de umidade'!AO5,'5-Ensaio de umidade'!$AO$3,0)</f>
        <v>-</v>
      </c>
      <c r="I59" s="168">
        <f ca="1">OFFSET('5-Ensaio de umidade'!AP5,'5-Ensaio de umidade'!$AO$3,0)</f>
        <v>3.47275</v>
      </c>
      <c r="J59" s="168">
        <f ca="1">OFFSET('5-Ensaio de umidade'!AQ5,'5-Ensaio de umidade'!$AO$3,0)</f>
        <v>8.0347000000000008</v>
      </c>
      <c r="K59" s="168">
        <f ca="1">OFFSET('5-Ensaio de umidade'!AR5,'5-Ensaio de umidade'!$AO$3,0)</f>
        <v>4.5619500000000013</v>
      </c>
    </row>
    <row r="60" spans="7:11" ht="22.2" thickTop="1" thickBot="1">
      <c r="G60" s="232"/>
      <c r="H60" s="216">
        <f ca="1">OFFSET('5-Ensaio de umidade'!AO6,'5-Ensaio de umidade'!$AO$3,0)</f>
        <v>-1.084771913541545E-2</v>
      </c>
      <c r="I60" s="168">
        <f ca="1">OFFSET('5-Ensaio de umidade'!AP6,'5-Ensaio de umidade'!$AO$3,0)</f>
        <v>3.4445000000000001</v>
      </c>
      <c r="J60" s="168">
        <f ca="1">OFFSET('5-Ensaio de umidade'!AQ6,'5-Ensaio de umidade'!$AO$3,0)</f>
        <v>5.0378999999999996</v>
      </c>
      <c r="K60" s="168">
        <f ca="1">OFFSET('5-Ensaio de umidade'!AR6,'5-Ensaio de umidade'!$AO$3,0)</f>
        <v>1.5933999999999995</v>
      </c>
    </row>
    <row r="61" spans="7:11" ht="22.2" thickTop="1" thickBot="1">
      <c r="G61" s="232"/>
      <c r="H61" s="216">
        <f ca="1">OFFSET('5-Ensaio de umidade'!AO7,'5-Ensaio de umidade'!$AO$3,0)</f>
        <v>-8.9706204214839991E-3</v>
      </c>
      <c r="I61" s="168">
        <f ca="1">OFFSET('5-Ensaio de umidade'!AP7,'5-Ensaio de umidade'!$AO$3,0)</f>
        <v>3.4778500000000001</v>
      </c>
      <c r="J61" s="168">
        <f ca="1">OFFSET('5-Ensaio de umidade'!AQ7,'5-Ensaio de umidade'!$AO$3,0)</f>
        <v>5.2459499999999997</v>
      </c>
      <c r="K61" s="168">
        <f ca="1">OFFSET('5-Ensaio de umidade'!AR7,'5-Ensaio de umidade'!$AO$3,0)</f>
        <v>1.7680999999999996</v>
      </c>
    </row>
    <row r="62" spans="7:11" ht="21.6" thickTop="1"/>
    <row r="64" spans="7:11" ht="21.6" thickBot="1"/>
    <row r="65" spans="7:9" ht="25.2" thickTop="1" thickBot="1">
      <c r="G65" s="218" t="s">
        <v>286</v>
      </c>
      <c r="H65" s="217" t="s">
        <v>287</v>
      </c>
      <c r="I65" s="217" t="s">
        <v>288</v>
      </c>
    </row>
    <row r="66" spans="7:9" ht="22.2" thickTop="1" thickBot="1">
      <c r="G66" s="233">
        <v>0.48116537411978533</v>
      </c>
      <c r="H66" s="205">
        <f ca="1">OFFSET('5-Ensaio de umidade'!AU4,'5-Ensaio de umidade'!$AW$4,0)</f>
        <v>0.3807954545454546</v>
      </c>
      <c r="I66" s="234">
        <f ca="1">OFFSET('5-Ensaio de umidade'!AV4,'5-Ensaio de umidade'!$AW$4,0)</f>
        <v>2.2847727272727277E-3</v>
      </c>
    </row>
    <row r="67" spans="7:9" ht="22.2" thickTop="1" thickBot="1">
      <c r="G67" s="233"/>
      <c r="H67" s="205">
        <f ca="1">OFFSET('5-Ensaio de umidade'!AU5,'5-Ensaio de umidade'!$AW$4,0)</f>
        <v>0.3807954545454546</v>
      </c>
      <c r="I67" s="234">
        <f ca="1">OFFSET('5-Ensaio de umidade'!AV5,'5-Ensaio de umidade'!$AW$4,0)</f>
        <v>2.2847727272727277E-3</v>
      </c>
    </row>
    <row r="68" spans="7:9" ht="22.2" thickTop="1" thickBot="1">
      <c r="G68" s="233"/>
      <c r="H68" s="205">
        <f ca="1">OFFSET('5-Ensaio de umidade'!AU6,'5-Ensaio de umidade'!$AW$4,0)</f>
        <v>1.2326953562972103E-2</v>
      </c>
      <c r="I68" s="234">
        <f ca="1">OFFSET('5-Ensaio de umidade'!AV6,'5-Ensaio de umidade'!$AW$4,0)</f>
        <v>7.396172137783261E-5</v>
      </c>
    </row>
    <row r="69" spans="7:9" ht="22.2" thickTop="1" thickBot="1">
      <c r="G69" s="233"/>
      <c r="H69" s="205">
        <f ca="1">OFFSET('5-Ensaio de umidade'!AU7,'5-Ensaio de umidade'!$AW$4,0)</f>
        <v>1.0193886842595454E-2</v>
      </c>
      <c r="I69" s="234">
        <f ca="1">OFFSET('5-Ensaio de umidade'!AV7,'5-Ensaio de umidade'!$AW$4,0)</f>
        <v>6.1163321055572722E-5</v>
      </c>
    </row>
    <row r="70" spans="7:9" ht="22.2" thickTop="1" thickBot="1">
      <c r="G70" s="233"/>
      <c r="H70" s="205">
        <f ca="1">OFFSET('5-Ensaio de umidade'!AU8,'5-Ensaio de umidade'!$AW$4,0)</f>
        <v>8.4299278348693735E-3</v>
      </c>
      <c r="I70" s="234">
        <f ca="1">OFFSET('5-Ensaio de umidade'!AV8,'5-Ensaio de umidade'!$AW$4,0)</f>
        <v>5.0579567009216243E-5</v>
      </c>
    </row>
    <row r="71" spans="7:9" ht="22.2" thickTop="1" thickBot="1"/>
    <row r="72" spans="7:9" ht="22.2" thickTop="1" thickBot="1">
      <c r="G72" s="266" t="s">
        <v>289</v>
      </c>
      <c r="H72" s="267"/>
      <c r="I72" s="268"/>
    </row>
    <row r="73" spans="7:9" ht="21.6" thickTop="1"/>
  </sheetData>
  <mergeCells count="5">
    <mergeCell ref="G72:I72"/>
    <mergeCell ref="F18:H18"/>
    <mergeCell ref="F30:G30"/>
    <mergeCell ref="E37:G37"/>
    <mergeCell ref="G55:I55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4" r:id="rId3" name="Scroll Bar 2">
              <controlPr defaultSize="0" autoPict="0">
                <anchor moveWithCells="1">
                  <from>
                    <xdr:col>0</xdr:col>
                    <xdr:colOff>114300</xdr:colOff>
                    <xdr:row>0</xdr:row>
                    <xdr:rowOff>274320</xdr:rowOff>
                  </from>
                  <to>
                    <xdr:col>0</xdr:col>
                    <xdr:colOff>556260</xdr:colOff>
                    <xdr:row>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4" name="Scroll Bar 3">
              <controlPr defaultSize="0" autoPict="0">
                <anchor moveWithCells="1">
                  <from>
                    <xdr:col>1</xdr:col>
                    <xdr:colOff>868680</xdr:colOff>
                    <xdr:row>5</xdr:row>
                    <xdr:rowOff>289560</xdr:rowOff>
                  </from>
                  <to>
                    <xdr:col>1</xdr:col>
                    <xdr:colOff>1363980</xdr:colOff>
                    <xdr:row>10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5" name="Scroll Bar 4">
              <controlPr defaultSize="0" autoPict="0">
                <anchor moveWithCells="1">
                  <from>
                    <xdr:col>1</xdr:col>
                    <xdr:colOff>876300</xdr:colOff>
                    <xdr:row>11</xdr:row>
                    <xdr:rowOff>251460</xdr:rowOff>
                  </from>
                  <to>
                    <xdr:col>1</xdr:col>
                    <xdr:colOff>1363980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6" name="Scroll Bar 6">
              <controlPr defaultSize="0" autoPict="0">
                <anchor moveWithCells="1">
                  <from>
                    <xdr:col>3</xdr:col>
                    <xdr:colOff>1440180</xdr:colOff>
                    <xdr:row>37</xdr:row>
                    <xdr:rowOff>228600</xdr:rowOff>
                  </from>
                  <to>
                    <xdr:col>3</xdr:col>
                    <xdr:colOff>1927860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7" name="Scroll Bar 9">
              <controlPr defaultSize="0" autoPict="0">
                <anchor moveWithCells="1">
                  <from>
                    <xdr:col>5</xdr:col>
                    <xdr:colOff>944880</xdr:colOff>
                    <xdr:row>55</xdr:row>
                    <xdr:rowOff>228600</xdr:rowOff>
                  </from>
                  <to>
                    <xdr:col>5</xdr:col>
                    <xdr:colOff>1432560</xdr:colOff>
                    <xdr:row>61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2" r:id="rId8" name="Scroll Bar 10">
              <controlPr defaultSize="0" autoPict="0">
                <anchor moveWithCells="1">
                  <from>
                    <xdr:col>5</xdr:col>
                    <xdr:colOff>922020</xdr:colOff>
                    <xdr:row>63</xdr:row>
                    <xdr:rowOff>228600</xdr:rowOff>
                  </from>
                  <to>
                    <xdr:col>5</xdr:col>
                    <xdr:colOff>1402080</xdr:colOff>
                    <xdr:row>70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9" name="Drop Down 17">
              <controlPr defaultSize="0" autoLine="0" autoPict="0">
                <anchor moveWithCells="1">
                  <from>
                    <xdr:col>4</xdr:col>
                    <xdr:colOff>1600200</xdr:colOff>
                    <xdr:row>24</xdr:row>
                    <xdr:rowOff>30480</xdr:rowOff>
                  </from>
                  <to>
                    <xdr:col>8</xdr:col>
                    <xdr:colOff>289560</xdr:colOff>
                    <xdr:row>27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outlinePr summaryBelow="0" summaryRight="0"/>
  </sheetPr>
  <dimension ref="C1:BE89"/>
  <sheetViews>
    <sheetView topLeftCell="AU1" zoomScale="90" zoomScaleNormal="90" workbookViewId="0">
      <selection activeCell="AZ26" sqref="AZ26"/>
    </sheetView>
  </sheetViews>
  <sheetFormatPr defaultColWidth="12.5546875" defaultRowHeight="15.75" customHeight="1"/>
  <cols>
    <col min="3" max="3" width="22.109375" customWidth="1"/>
    <col min="4" max="4" width="10.44140625" customWidth="1"/>
    <col min="5" max="5" width="22.109375" customWidth="1"/>
    <col min="13" max="13" width="19.33203125" bestFit="1" customWidth="1"/>
    <col min="14" max="14" width="18.33203125" bestFit="1" customWidth="1"/>
    <col min="15" max="15" width="31.109375" customWidth="1"/>
    <col min="17" max="17" width="19" customWidth="1"/>
    <col min="18" max="18" width="13.88671875" customWidth="1"/>
    <col min="26" max="26" width="30.88671875" bestFit="1" customWidth="1"/>
    <col min="38" max="38" width="15.33203125" bestFit="1" customWidth="1"/>
    <col min="40" max="40" width="20" customWidth="1"/>
    <col min="41" max="41" width="23.33203125" bestFit="1" customWidth="1"/>
    <col min="42" max="42" width="18.44140625" bestFit="1" customWidth="1"/>
    <col min="43" max="43" width="18.33203125" bestFit="1" customWidth="1"/>
    <col min="44" max="44" width="16.6640625" bestFit="1" customWidth="1"/>
    <col min="45" max="45" width="13.5546875" customWidth="1"/>
    <col min="46" max="46" width="14.44140625" customWidth="1"/>
    <col min="48" max="48" width="14" bestFit="1" customWidth="1"/>
    <col min="52" max="52" width="21.88671875" bestFit="1" customWidth="1"/>
    <col min="53" max="53" width="13.88671875" bestFit="1" customWidth="1"/>
  </cols>
  <sheetData>
    <row r="1" spans="3:52" ht="15.75" customHeight="1">
      <c r="AQ1" s="131" t="s">
        <v>258</v>
      </c>
      <c r="AS1" s="131" t="s">
        <v>261</v>
      </c>
    </row>
    <row r="2" spans="3:52" ht="15.75" customHeight="1">
      <c r="AM2" s="131" t="s">
        <v>247</v>
      </c>
      <c r="AN2" s="131" t="s">
        <v>249</v>
      </c>
      <c r="AQ2" s="131" t="s">
        <v>259</v>
      </c>
      <c r="AR2">
        <f>10/100</f>
        <v>0.1</v>
      </c>
      <c r="AS2" s="131" t="s">
        <v>262</v>
      </c>
      <c r="AT2">
        <f>10/100</f>
        <v>0.1</v>
      </c>
      <c r="AU2" s="131" t="s">
        <v>264</v>
      </c>
      <c r="AV2">
        <f>((15/100)^2+(AT2^2))^0.5</f>
        <v>0.18027756377319948</v>
      </c>
    </row>
    <row r="3" spans="3:52" ht="13.2">
      <c r="C3" s="278" t="s">
        <v>81</v>
      </c>
      <c r="D3" s="252"/>
      <c r="E3" s="252"/>
      <c r="F3" s="252"/>
      <c r="G3" s="96"/>
      <c r="H3" s="96"/>
      <c r="AO3">
        <v>1</v>
      </c>
      <c r="AQ3" s="131" t="s">
        <v>260</v>
      </c>
      <c r="AR3">
        <f>50/100</f>
        <v>0.5</v>
      </c>
      <c r="AS3" s="131" t="s">
        <v>259</v>
      </c>
      <c r="AT3">
        <f>(5/100)/2</f>
        <v>2.5000000000000001E-2</v>
      </c>
      <c r="AZ3">
        <v>1</v>
      </c>
    </row>
    <row r="4" spans="3:52" ht="13.2">
      <c r="C4" s="272" t="s">
        <v>82</v>
      </c>
      <c r="D4" s="273"/>
      <c r="E4" s="272" t="s">
        <v>83</v>
      </c>
      <c r="F4" s="273"/>
      <c r="G4" s="276" t="s">
        <v>84</v>
      </c>
      <c r="H4" s="273"/>
      <c r="O4" s="277" t="s">
        <v>85</v>
      </c>
      <c r="R4" s="277" t="s">
        <v>86</v>
      </c>
      <c r="AK4" s="131" t="s">
        <v>248</v>
      </c>
      <c r="AL4" s="131" t="s">
        <v>101</v>
      </c>
      <c r="AN4" s="131" t="s">
        <v>250</v>
      </c>
      <c r="AO4" s="131" t="s">
        <v>251</v>
      </c>
      <c r="AP4" s="131" t="s">
        <v>253</v>
      </c>
      <c r="AQ4" s="40" t="s">
        <v>100</v>
      </c>
      <c r="AR4" s="131" t="s">
        <v>254</v>
      </c>
      <c r="AS4" s="140"/>
      <c r="AT4" s="131" t="s">
        <v>255</v>
      </c>
      <c r="AU4" s="131" t="s">
        <v>257</v>
      </c>
      <c r="AV4" s="131" t="s">
        <v>263</v>
      </c>
      <c r="AW4">
        <v>1</v>
      </c>
      <c r="AY4" s="201" t="s">
        <v>270</v>
      </c>
      <c r="AZ4" s="201" t="s">
        <v>90</v>
      </c>
    </row>
    <row r="5" spans="3:52" ht="13.2">
      <c r="C5" s="46" t="s">
        <v>87</v>
      </c>
      <c r="D5" s="97">
        <v>3.4802</v>
      </c>
      <c r="E5" s="62" t="s">
        <v>87</v>
      </c>
      <c r="F5" s="97">
        <v>3.4024999999999999</v>
      </c>
      <c r="G5" s="62" t="s">
        <v>88</v>
      </c>
      <c r="H5" s="98">
        <f>AVERAGE(D8:E8)</f>
        <v>-1.9632396277613071</v>
      </c>
      <c r="O5" s="252"/>
      <c r="R5" s="252"/>
      <c r="AK5">
        <v>0</v>
      </c>
      <c r="AL5">
        <v>0.77094929671916401</v>
      </c>
      <c r="AN5" s="197" t="s">
        <v>252</v>
      </c>
      <c r="AO5" s="196" t="s">
        <v>256</v>
      </c>
      <c r="AP5">
        <f>AVERAGE(L11:L12)</f>
        <v>3.4413499999999999</v>
      </c>
      <c r="AQ5" s="140">
        <f>AVERAGE(N11:N12)</f>
        <v>5.3132999999999999</v>
      </c>
      <c r="AR5">
        <f>AQ5-AP5</f>
        <v>1.87195</v>
      </c>
      <c r="AS5" s="212">
        <f>692.007549795636/1000</f>
        <v>0.69200754979563606</v>
      </c>
      <c r="AT5">
        <f>0.88</f>
        <v>0.88</v>
      </c>
      <c r="AU5" s="202">
        <f>-(1/$AT$5)*$AN$5</f>
        <v>0.3807954545454546</v>
      </c>
      <c r="AV5" s="202">
        <f>(AU5*60)/10000</f>
        <v>2.2847727272727277E-3</v>
      </c>
      <c r="AW5">
        <v>7</v>
      </c>
      <c r="AY5" s="202">
        <f>Q11</f>
        <v>0.77094929671916379</v>
      </c>
      <c r="AZ5" s="140">
        <f>R11</f>
        <v>43.532557715373279</v>
      </c>
    </row>
    <row r="6" spans="3:52" ht="13.2">
      <c r="C6" s="46" t="s">
        <v>89</v>
      </c>
      <c r="D6" s="46">
        <f>3.3617+D5</f>
        <v>6.8418999999999999</v>
      </c>
      <c r="E6" s="62" t="s">
        <v>89</v>
      </c>
      <c r="F6" s="46">
        <f>3.2682+F5</f>
        <v>6.6707000000000001</v>
      </c>
      <c r="G6" s="62" t="s">
        <v>90</v>
      </c>
      <c r="H6" s="98">
        <f>AVERAGE(D9:E9)</f>
        <v>203.817148933878</v>
      </c>
      <c r="O6" s="252"/>
      <c r="R6" s="252"/>
      <c r="Z6">
        <v>2</v>
      </c>
      <c r="AK6">
        <v>1</v>
      </c>
      <c r="AL6">
        <v>0.43583624263665777</v>
      </c>
      <c r="AO6" s="196" t="s">
        <v>256</v>
      </c>
      <c r="AP6" s="140">
        <f>AVERAGE(L13:L14)</f>
        <v>3.47275</v>
      </c>
      <c r="AQ6" s="140">
        <f>AVERAGE(N13:N14)</f>
        <v>8.0347000000000008</v>
      </c>
      <c r="AR6" s="140">
        <f t="shared" ref="AR6:AR15" si="0">AQ6-AP6</f>
        <v>4.5619500000000013</v>
      </c>
      <c r="AS6" s="140"/>
      <c r="AU6" s="202">
        <f>-(1/$AT$5)*$AN$5</f>
        <v>0.3807954545454546</v>
      </c>
      <c r="AV6" s="202">
        <f t="shared" ref="AV6:AV15" si="1">(AU6*60)/10000</f>
        <v>2.2847727272727277E-3</v>
      </c>
      <c r="AY6" s="202">
        <f>Q13</f>
        <v>0.43583624263665777</v>
      </c>
      <c r="AZ6" s="140">
        <f>R13</f>
        <v>30.350614523262855</v>
      </c>
    </row>
    <row r="7" spans="3:52" ht="13.2">
      <c r="C7" s="46" t="s">
        <v>91</v>
      </c>
      <c r="D7" s="46"/>
      <c r="E7" s="62" t="s">
        <v>91</v>
      </c>
      <c r="F7" s="46"/>
      <c r="G7" s="62" t="s">
        <v>92</v>
      </c>
      <c r="H7" s="99">
        <f>AVEDEV(D8:E8)</f>
        <v>2.7106049839373814E-3</v>
      </c>
      <c r="O7" s="252"/>
      <c r="R7" s="252"/>
      <c r="Z7" s="131" t="s">
        <v>185</v>
      </c>
      <c r="AA7">
        <v>0.77094929671916379</v>
      </c>
      <c r="AK7">
        <v>5</v>
      </c>
      <c r="AL7">
        <v>0.37278774946654986</v>
      </c>
      <c r="AO7" s="140">
        <f>0.3452*EXP(-0.038*AK7)*(-0.038)</f>
        <v>-1.084771913541545E-2</v>
      </c>
      <c r="AP7" s="140">
        <f>L15</f>
        <v>3.4445000000000001</v>
      </c>
      <c r="AQ7" s="140">
        <f>N15</f>
        <v>5.0378999999999996</v>
      </c>
      <c r="AR7" s="140">
        <f t="shared" si="0"/>
        <v>1.5933999999999995</v>
      </c>
      <c r="AU7" s="202">
        <f>-(1/$AT$5)*AO7</f>
        <v>1.2326953562972103E-2</v>
      </c>
      <c r="AV7" s="202">
        <f t="shared" si="1"/>
        <v>7.396172137783261E-5</v>
      </c>
      <c r="AY7" s="202">
        <f>Q15</f>
        <v>0.37278774946654986</v>
      </c>
      <c r="AZ7" s="140">
        <f>R15</f>
        <v>27.155527109810752</v>
      </c>
    </row>
    <row r="8" spans="3:52" ht="13.2">
      <c r="C8" s="46" t="s">
        <v>93</v>
      </c>
      <c r="D8" s="100">
        <f>((D6-D5)-(D7-D5))/(D7-D5)</f>
        <v>-1.9659502327452445</v>
      </c>
      <c r="E8" s="101">
        <f>((F6-F5)-(F7-F5))/(F7-F5)</f>
        <v>-1.9605290227773697</v>
      </c>
      <c r="F8" s="102"/>
      <c r="G8" s="46" t="s">
        <v>94</v>
      </c>
      <c r="H8" s="99">
        <f>AVEDEV(D9:E9)</f>
        <v>0.2921467028639313</v>
      </c>
      <c r="O8" s="252"/>
      <c r="P8">
        <v>2</v>
      </c>
      <c r="R8" s="252"/>
      <c r="Z8" s="131" t="s">
        <v>184</v>
      </c>
      <c r="AA8">
        <v>0.43532557715373277</v>
      </c>
      <c r="AK8">
        <v>10</v>
      </c>
      <c r="AL8">
        <v>0.34795412157591626</v>
      </c>
      <c r="AO8" s="224">
        <f t="shared" ref="AO8:AO15" si="2">0.3452*EXP(-0.038*AK8)*(-0.038)</f>
        <v>-8.9706204214839991E-3</v>
      </c>
      <c r="AP8">
        <f>AVERAGE(L16:L17)</f>
        <v>3.4778500000000001</v>
      </c>
      <c r="AQ8" s="140">
        <f>AVERAGE(N16:N17)</f>
        <v>5.2459499999999997</v>
      </c>
      <c r="AR8" s="140">
        <f t="shared" si="0"/>
        <v>1.7680999999999996</v>
      </c>
      <c r="AU8" s="202">
        <f>-(1/$AT$5)*AO8</f>
        <v>1.0193886842595454E-2</v>
      </c>
      <c r="AV8" s="202">
        <f t="shared" si="1"/>
        <v>6.1163321055572722E-5</v>
      </c>
      <c r="AY8" s="202">
        <f>Q17</f>
        <v>0.34795412157591626</v>
      </c>
      <c r="AZ8" s="140">
        <f>R17</f>
        <v>25.804830881838328</v>
      </c>
    </row>
    <row r="9" spans="3:52" ht="13.2">
      <c r="C9" s="46" t="s">
        <v>95</v>
      </c>
      <c r="D9" s="101">
        <f>((((D6-D5)-(D7-D5))/(D6-D5))*100)</f>
        <v>203.52500223101407</v>
      </c>
      <c r="E9" s="100">
        <f>100*(((F6-F5)-(F7-F5))/(F6-F5))</f>
        <v>204.10929563674193</v>
      </c>
      <c r="F9" s="96"/>
      <c r="G9" s="96"/>
      <c r="H9" s="96"/>
      <c r="J9">
        <v>1</v>
      </c>
      <c r="O9" s="252"/>
      <c r="P9">
        <v>1</v>
      </c>
      <c r="R9" s="252"/>
      <c r="T9" s="140"/>
      <c r="Z9" t="s">
        <v>92</v>
      </c>
      <c r="AA9" s="134">
        <v>5.5359997965719887E-3</v>
      </c>
      <c r="AK9">
        <v>15</v>
      </c>
      <c r="AL9">
        <v>0.2993781262674049</v>
      </c>
      <c r="AO9" s="224">
        <f t="shared" si="2"/>
        <v>-7.4183364946850483E-3</v>
      </c>
      <c r="AP9">
        <f>L18</f>
        <v>3.44</v>
      </c>
      <c r="AQ9" s="140">
        <f>N18</f>
        <v>4.9194000000000004</v>
      </c>
      <c r="AR9" s="140">
        <f t="shared" si="0"/>
        <v>1.4794000000000005</v>
      </c>
      <c r="AU9" s="202">
        <f>-(1/$AT$5)*AO9</f>
        <v>8.4299278348693735E-3</v>
      </c>
      <c r="AV9" s="202">
        <f>(AU9*60)/10000</f>
        <v>5.0579567009216243E-5</v>
      </c>
      <c r="AY9" s="202">
        <f>Q19</f>
        <v>0.2993781262674049</v>
      </c>
      <c r="AZ9" s="140">
        <f>R19</f>
        <v>23.040108203714251</v>
      </c>
    </row>
    <row r="10" spans="3:52" ht="13.2">
      <c r="C10" s="102"/>
      <c r="D10" s="102"/>
      <c r="E10" s="102"/>
      <c r="F10" s="102"/>
      <c r="G10" s="96"/>
      <c r="H10" s="96"/>
      <c r="J10" s="26" t="s">
        <v>96</v>
      </c>
      <c r="K10" s="26" t="s">
        <v>97</v>
      </c>
      <c r="L10" s="26" t="s">
        <v>98</v>
      </c>
      <c r="M10" s="26" t="s">
        <v>99</v>
      </c>
      <c r="N10" s="40" t="s">
        <v>100</v>
      </c>
      <c r="O10" s="46" t="s">
        <v>93</v>
      </c>
      <c r="P10" s="46" t="s">
        <v>95</v>
      </c>
      <c r="Q10" s="141" t="s">
        <v>101</v>
      </c>
      <c r="R10" s="141" t="s">
        <v>90</v>
      </c>
      <c r="T10" s="194" t="s">
        <v>94</v>
      </c>
      <c r="U10" s="63" t="s">
        <v>102</v>
      </c>
      <c r="V10" s="63" t="s">
        <v>103</v>
      </c>
      <c r="W10" s="40" t="s">
        <v>104</v>
      </c>
      <c r="X10">
        <v>7</v>
      </c>
      <c r="Z10" t="s">
        <v>94</v>
      </c>
      <c r="AA10" s="134">
        <v>1.7651761661373333E-3</v>
      </c>
      <c r="AK10">
        <v>20</v>
      </c>
      <c r="AL10">
        <v>0.25932853340903661</v>
      </c>
      <c r="AO10" s="224">
        <f t="shared" si="2"/>
        <v>-6.1346611229451857E-3</v>
      </c>
      <c r="AP10">
        <f>AVERAGE(L19:L20)</f>
        <v>3.5293999999999999</v>
      </c>
      <c r="AQ10" s="140">
        <f>AVERAGE(N19:N20)</f>
        <v>5.8695500000000003</v>
      </c>
      <c r="AR10" s="140">
        <f t="shared" si="0"/>
        <v>2.3401500000000004</v>
      </c>
      <c r="AU10" s="202">
        <f>-(1/$AT$5)*AO10</f>
        <v>6.9712058215286206E-3</v>
      </c>
      <c r="AV10" s="202">
        <f t="shared" si="1"/>
        <v>4.1827234929171722E-5</v>
      </c>
      <c r="AY10" s="202">
        <f>Q21</f>
        <v>0.25932853340903661</v>
      </c>
      <c r="AZ10" s="140">
        <f>R21</f>
        <v>20.592513188788374</v>
      </c>
    </row>
    <row r="11" spans="3:52" ht="13.2">
      <c r="C11" s="272" t="s">
        <v>105</v>
      </c>
      <c r="D11" s="275"/>
      <c r="E11" s="275"/>
      <c r="F11" s="273"/>
      <c r="G11" s="96"/>
      <c r="H11" s="96"/>
      <c r="J11" s="144">
        <v>0</v>
      </c>
      <c r="K11" s="26">
        <v>9</v>
      </c>
      <c r="L11" s="1">
        <f>D5</f>
        <v>3.4802</v>
      </c>
      <c r="M11" s="1">
        <f>L11+3.3617</f>
        <v>6.8418999999999999</v>
      </c>
      <c r="N11" s="40">
        <v>5.3844000000000003</v>
      </c>
      <c r="O11" s="103">
        <f t="shared" ref="O11:O15" si="3">((M11-L11)-(N11-L11))/(N11-L11)</f>
        <v>0.76541329692259186</v>
      </c>
      <c r="P11" s="85">
        <f>(((M11-L11)-(N11-L11))/(M11-L11))*100</f>
        <v>43.356040098759543</v>
      </c>
      <c r="Q11" s="195">
        <f>AVERAGE(O11:O12)</f>
        <v>0.77094929671916379</v>
      </c>
      <c r="R11" s="280">
        <f>AVERAGE(P11:P12)</f>
        <v>43.532557715373279</v>
      </c>
      <c r="T11" s="143">
        <f>AVEDEV(P11:P12)</f>
        <v>0.17651761661373655</v>
      </c>
      <c r="U11" s="145">
        <f>Q31</f>
        <v>0.13570881796393608</v>
      </c>
      <c r="V11" s="145">
        <f>Q11</f>
        <v>0.77094929671916379</v>
      </c>
      <c r="W11" s="200">
        <f>(Q11-$U$11)/($V$11-$U$11)</f>
        <v>1</v>
      </c>
      <c r="AA11">
        <v>2</v>
      </c>
      <c r="AK11">
        <v>25</v>
      </c>
      <c r="AL11">
        <v>0.22606168916563199</v>
      </c>
      <c r="AO11" s="224">
        <f t="shared" si="2"/>
        <v>-5.0731140492667661E-3</v>
      </c>
      <c r="AP11">
        <f>AVERAGE(L21:L22)</f>
        <v>3.4134000000000002</v>
      </c>
      <c r="AQ11" s="140">
        <f>AVERAGE(N21:N22)</f>
        <v>5.4467499999999998</v>
      </c>
      <c r="AR11" s="140">
        <f t="shared" si="0"/>
        <v>2.0333499999999995</v>
      </c>
      <c r="AU11" s="202">
        <f t="shared" ref="AU11:AU15" si="4">-(1/$AT$5)*AO11</f>
        <v>5.7649023287122351E-3</v>
      </c>
      <c r="AV11" s="202">
        <f t="shared" si="1"/>
        <v>3.4589413972273409E-5</v>
      </c>
      <c r="AY11" s="202">
        <f>Q23</f>
        <v>0.22606168916563199</v>
      </c>
      <c r="AZ11" s="140">
        <f>R23</f>
        <v>18.438019142734333</v>
      </c>
    </row>
    <row r="12" spans="3:52" ht="13.2">
      <c r="C12" s="272" t="s">
        <v>106</v>
      </c>
      <c r="D12" s="273"/>
      <c r="E12" s="272" t="s">
        <v>107</v>
      </c>
      <c r="F12" s="273"/>
      <c r="G12" s="102"/>
      <c r="H12" s="102"/>
      <c r="J12" s="144">
        <v>0</v>
      </c>
      <c r="K12" s="26">
        <v>53</v>
      </c>
      <c r="L12" s="1">
        <f>F5</f>
        <v>3.4024999999999999</v>
      </c>
      <c r="M12" s="1">
        <f>F6</f>
        <v>6.6707000000000001</v>
      </c>
      <c r="N12" s="40">
        <v>5.2422000000000004</v>
      </c>
      <c r="O12" s="103">
        <f t="shared" si="3"/>
        <v>0.77648529651573583</v>
      </c>
      <c r="P12" s="85">
        <f t="shared" ref="P12:P29" si="5">(((M12-L12)-(N12-L12))/(M12-L12))*100</f>
        <v>43.709075331987016</v>
      </c>
      <c r="Q12" s="195"/>
      <c r="R12" s="280"/>
      <c r="T12" s="142"/>
      <c r="U12" s="140"/>
      <c r="V12" s="140"/>
      <c r="W12" s="200">
        <f>(Q13-$U$11)/($V$11-$U$11)</f>
        <v>0.47246268887151233</v>
      </c>
      <c r="Z12" s="131" t="s">
        <v>185</v>
      </c>
      <c r="AA12">
        <v>0.13570881796393608</v>
      </c>
      <c r="AK12">
        <v>30</v>
      </c>
      <c r="AL12">
        <v>0.207422120335928</v>
      </c>
      <c r="AO12" s="224">
        <f t="shared" si="2"/>
        <v>-4.1952580005775487E-3</v>
      </c>
      <c r="AP12" s="140">
        <f>AVERAGE(L23:L24)</f>
        <v>3.4581</v>
      </c>
      <c r="AQ12" s="140">
        <f>AVERAGE(N23:N24)</f>
        <v>5.9315499999999997</v>
      </c>
      <c r="AR12" s="140">
        <f t="shared" si="0"/>
        <v>2.4734499999999997</v>
      </c>
      <c r="AU12" s="202">
        <f t="shared" si="4"/>
        <v>4.7673386370199423E-3</v>
      </c>
      <c r="AV12" s="202">
        <f t="shared" si="1"/>
        <v>2.8604031822119652E-5</v>
      </c>
      <c r="AY12" s="202">
        <f>Q25</f>
        <v>0.207422120335928</v>
      </c>
      <c r="AZ12" s="140">
        <f>R25</f>
        <v>17.178755185569337</v>
      </c>
    </row>
    <row r="13" spans="3:52" ht="13.2">
      <c r="C13" s="46" t="s">
        <v>87</v>
      </c>
      <c r="D13" s="97">
        <v>3.5259999999999998</v>
      </c>
      <c r="E13" s="62" t="s">
        <v>87</v>
      </c>
      <c r="F13" s="97">
        <v>3.4195000000000002</v>
      </c>
      <c r="G13" s="62" t="s">
        <v>88</v>
      </c>
      <c r="H13" s="98">
        <f>AVERAGE(D16:E16)</f>
        <v>-2.8898474408187598</v>
      </c>
      <c r="J13" s="144">
        <v>1</v>
      </c>
      <c r="K13" s="187">
        <v>23</v>
      </c>
      <c r="L13" s="187">
        <f>D13</f>
        <v>3.5259999999999998</v>
      </c>
      <c r="M13" s="187">
        <f>D14</f>
        <v>9.5659999999999989</v>
      </c>
      <c r="N13" s="188">
        <v>7.7629000000000001</v>
      </c>
      <c r="O13" s="103">
        <f t="shared" si="3"/>
        <v>0.42557058226533517</v>
      </c>
      <c r="P13" s="85">
        <f t="shared" si="5"/>
        <v>29.852649006622499</v>
      </c>
      <c r="Q13" s="145">
        <f>AVERAGE(O13:O14)</f>
        <v>0.43583624263665777</v>
      </c>
      <c r="R13" s="280">
        <f>AVERAGE(P13:P14)</f>
        <v>30.350614523262855</v>
      </c>
      <c r="T13" s="143">
        <f>AVEDEV(P13:P14)</f>
        <v>0.49796551664035604</v>
      </c>
      <c r="U13" s="140"/>
      <c r="V13" s="140"/>
      <c r="W13" s="200">
        <f>(Q15-$U$11)/($V$11-$U$11)</f>
        <v>0.37321131041141598</v>
      </c>
      <c r="Z13" s="131" t="s">
        <v>184</v>
      </c>
      <c r="AA13">
        <v>0.11949255501901597</v>
      </c>
      <c r="AK13">
        <v>40</v>
      </c>
      <c r="AL13">
        <v>0.16796009906914372</v>
      </c>
      <c r="AO13" s="224">
        <f t="shared" si="2"/>
        <v>-2.8689750482843719E-3</v>
      </c>
      <c r="AP13" s="140">
        <f>AVERAGE(L25:L26)</f>
        <v>3.4578500000000001</v>
      </c>
      <c r="AQ13" s="140">
        <f>AVERAGE(N25:N26)</f>
        <v>5.3705999999999996</v>
      </c>
      <c r="AR13" s="140">
        <f t="shared" si="0"/>
        <v>1.9127499999999995</v>
      </c>
      <c r="AU13" s="202">
        <f t="shared" si="4"/>
        <v>3.2601989185049684E-3</v>
      </c>
      <c r="AV13" s="202">
        <f t="shared" si="1"/>
        <v>1.9561193511029813E-5</v>
      </c>
      <c r="AY13" s="202">
        <f>Q27</f>
        <v>0.16796009906914372</v>
      </c>
      <c r="AZ13" s="140">
        <f>R27</f>
        <v>14.378888747971121</v>
      </c>
    </row>
    <row r="14" spans="3:52" ht="13.2">
      <c r="C14" s="46" t="s">
        <v>89</v>
      </c>
      <c r="D14" s="46">
        <f>6.04+D13</f>
        <v>9.5659999999999989</v>
      </c>
      <c r="E14" s="62" t="s">
        <v>89</v>
      </c>
      <c r="F14" s="46">
        <f>7.0671+F13</f>
        <v>10.486599999999999</v>
      </c>
      <c r="G14" s="62" t="s">
        <v>90</v>
      </c>
      <c r="H14" s="98">
        <f>AVERAGE(D17:E17)</f>
        <v>153.38183365489613</v>
      </c>
      <c r="J14" s="144">
        <v>1</v>
      </c>
      <c r="K14" s="187">
        <v>10</v>
      </c>
      <c r="L14" s="187">
        <f>F13</f>
        <v>3.4195000000000002</v>
      </c>
      <c r="M14" s="187">
        <f>F14</f>
        <v>10.486599999999999</v>
      </c>
      <c r="N14" s="188">
        <v>8.3064999999999998</v>
      </c>
      <c r="O14" s="103">
        <f t="shared" si="3"/>
        <v>0.4461019030079803</v>
      </c>
      <c r="P14" s="85">
        <f t="shared" si="5"/>
        <v>30.848580039903212</v>
      </c>
      <c r="Q14" s="140"/>
      <c r="R14" s="280"/>
      <c r="T14" s="142"/>
      <c r="U14" s="140"/>
      <c r="V14" s="140"/>
      <c r="W14" s="200">
        <f>(Q17-$U$11)/($V$11-$U$11)</f>
        <v>0.33411803987661659</v>
      </c>
      <c r="Z14" t="s">
        <v>92</v>
      </c>
      <c r="AA14">
        <v>2.995081726037685E-4</v>
      </c>
      <c r="AK14">
        <v>50</v>
      </c>
      <c r="AL14">
        <v>0.15597857882183538</v>
      </c>
      <c r="AO14" s="224">
        <f t="shared" si="2"/>
        <v>-1.9619813195148376E-3</v>
      </c>
      <c r="AP14">
        <f>L27</f>
        <v>3.4546000000000001</v>
      </c>
      <c r="AQ14" s="140">
        <f>N27</f>
        <v>5.6767000000000003</v>
      </c>
      <c r="AR14" s="140">
        <f t="shared" si="0"/>
        <v>2.2221000000000002</v>
      </c>
      <c r="AU14" s="202">
        <f t="shared" si="4"/>
        <v>2.2295242267214065E-3</v>
      </c>
      <c r="AV14" s="202">
        <f t="shared" si="1"/>
        <v>1.3377145360328438E-5</v>
      </c>
      <c r="AW14">
        <v>7</v>
      </c>
      <c r="AY14" s="202">
        <f>Q29</f>
        <v>0.15597857882183538</v>
      </c>
      <c r="AZ14" s="140">
        <f>R29</f>
        <v>13.493206680422018</v>
      </c>
    </row>
    <row r="15" spans="3:52" ht="13.2">
      <c r="C15" s="46" t="s">
        <v>91</v>
      </c>
      <c r="D15" s="46"/>
      <c r="E15" s="46" t="s">
        <v>91</v>
      </c>
      <c r="F15" s="46"/>
      <c r="G15" s="62" t="s">
        <v>92</v>
      </c>
      <c r="H15" s="99">
        <f>AVEDEV(D16:E16)</f>
        <v>0.17685821790327516</v>
      </c>
      <c r="J15" s="144">
        <v>5</v>
      </c>
      <c r="K15" s="189">
        <v>11</v>
      </c>
      <c r="L15" s="187">
        <f>D21</f>
        <v>3.4445000000000001</v>
      </c>
      <c r="M15" s="187">
        <f>D22</f>
        <v>5.6318999999999999</v>
      </c>
      <c r="N15" s="190">
        <v>5.0378999999999996</v>
      </c>
      <c r="O15" s="103">
        <f t="shared" si="3"/>
        <v>0.37278774946654986</v>
      </c>
      <c r="P15" s="85">
        <f t="shared" si="5"/>
        <v>27.155527109810752</v>
      </c>
      <c r="Q15" s="145">
        <f>O15</f>
        <v>0.37278774946654986</v>
      </c>
      <c r="R15" s="144">
        <f>P15</f>
        <v>27.155527109810752</v>
      </c>
      <c r="T15" s="143">
        <f>AVEDEV(P15:P15)</f>
        <v>0</v>
      </c>
      <c r="U15" s="140"/>
      <c r="V15" s="140"/>
      <c r="W15" s="200">
        <f>(Q19-$U$11)/($V$11-$U$11)</f>
        <v>0.25764936866772659</v>
      </c>
      <c r="Z15" t="s">
        <v>94</v>
      </c>
      <c r="AA15">
        <v>2.3220668153572932E-4</v>
      </c>
      <c r="AK15">
        <v>60</v>
      </c>
      <c r="AL15">
        <v>0.13570881796393608</v>
      </c>
      <c r="AO15" s="224">
        <f t="shared" si="2"/>
        <v>-1.3417233100117343E-3</v>
      </c>
      <c r="AP15">
        <f>AVERAGE(L28:L29)</f>
        <v>3.4707999999999997</v>
      </c>
      <c r="AQ15" s="140">
        <f>AVERAGE(N28:N29)</f>
        <v>7.2862499999999999</v>
      </c>
      <c r="AR15" s="140">
        <f t="shared" si="0"/>
        <v>3.8154500000000002</v>
      </c>
      <c r="AU15" s="202">
        <f t="shared" si="4"/>
        <v>1.5246855795587892E-3</v>
      </c>
      <c r="AV15" s="202">
        <f t="shared" si="1"/>
        <v>9.1481134773527361E-6</v>
      </c>
      <c r="AY15" s="202">
        <f>Q31</f>
        <v>0.13570881796393608</v>
      </c>
      <c r="AZ15" s="140">
        <f>R31</f>
        <v>11.949255501901597</v>
      </c>
    </row>
    <row r="16" spans="3:52" ht="13.2">
      <c r="C16" s="46" t="s">
        <v>93</v>
      </c>
      <c r="D16" s="104">
        <f>((D14-D13)-(D15-D13))/(D15-D13)</f>
        <v>-2.7129892229154846</v>
      </c>
      <c r="E16" s="98">
        <f>((F14-F13)-(F15-F13))/(F15-F13)</f>
        <v>-3.0667056587220349</v>
      </c>
      <c r="F16" s="102"/>
      <c r="G16" s="46" t="s">
        <v>94</v>
      </c>
      <c r="H16" s="99">
        <f>AVEDEV(D17:E17)</f>
        <v>4.9956497888124574</v>
      </c>
      <c r="J16" s="144">
        <v>10</v>
      </c>
      <c r="K16" s="26">
        <v>31</v>
      </c>
      <c r="L16" s="1">
        <f>D29</f>
        <v>3.4815</v>
      </c>
      <c r="M16" s="1">
        <f>D30</f>
        <v>5.6410999999999998</v>
      </c>
      <c r="N16" s="40">
        <v>5.0664999999999996</v>
      </c>
      <c r="O16" s="103">
        <f t="shared" ref="O16:O29" si="6">((M16-L16)-(N16-L16))/(N16-L16)</f>
        <v>0.36252365930599395</v>
      </c>
      <c r="P16" s="85">
        <f t="shared" si="5"/>
        <v>26.6067790331543</v>
      </c>
      <c r="Q16" s="140"/>
      <c r="R16" s="140"/>
      <c r="T16" s="142"/>
      <c r="U16" s="140"/>
      <c r="V16" s="140"/>
      <c r="W16" s="200">
        <f>(Q21-$U$11)/($V$11-$U$11)</f>
        <v>0.19460301976872912</v>
      </c>
      <c r="AQ16" s="140"/>
    </row>
    <row r="17" spans="3:57" ht="13.2">
      <c r="C17" s="46" t="s">
        <v>95</v>
      </c>
      <c r="D17" s="98">
        <f>((((D14-D13)-(D15-D13))/(D14-D13))*100)</f>
        <v>158.3774834437086</v>
      </c>
      <c r="E17" s="104">
        <f>100*(((F14-F13)-(F15-F13))/(F14-F13))</f>
        <v>148.38618386608368</v>
      </c>
      <c r="F17" s="96"/>
      <c r="G17" s="96"/>
      <c r="H17" s="96"/>
      <c r="J17" s="144">
        <v>10</v>
      </c>
      <c r="K17" s="26">
        <v>45</v>
      </c>
      <c r="L17" s="1">
        <f>F29</f>
        <v>3.4742000000000002</v>
      </c>
      <c r="M17" s="1">
        <f>F30</f>
        <v>6.0758999999999999</v>
      </c>
      <c r="N17" s="40">
        <v>5.4253999999999998</v>
      </c>
      <c r="O17" s="103">
        <f t="shared" si="6"/>
        <v>0.33338458384583858</v>
      </c>
      <c r="P17" s="85">
        <f t="shared" si="5"/>
        <v>25.002882730522359</v>
      </c>
      <c r="Q17" s="145">
        <f>AVERAGE(O16:O17)</f>
        <v>0.34795412157591626</v>
      </c>
      <c r="R17" s="144">
        <f>AVERAGE(P16:P17)</f>
        <v>25.804830881838328</v>
      </c>
      <c r="T17" s="143">
        <f>AVEDEV(P16:P17)</f>
        <v>0.80194815131597075</v>
      </c>
      <c r="U17" s="140"/>
      <c r="V17" s="140"/>
      <c r="W17" s="200">
        <f>(Q23-$U$11)/($V$11-$U$11)</f>
        <v>0.14223412112959963</v>
      </c>
      <c r="AQ17" s="140"/>
    </row>
    <row r="18" spans="3:57" ht="13.2">
      <c r="C18" s="105"/>
      <c r="D18" s="105"/>
      <c r="E18" s="105"/>
      <c r="F18" s="105"/>
      <c r="G18" s="96"/>
      <c r="H18" s="96"/>
      <c r="J18" s="144">
        <v>15</v>
      </c>
      <c r="K18" s="26">
        <v>34</v>
      </c>
      <c r="L18" s="1">
        <f>F37</f>
        <v>3.44</v>
      </c>
      <c r="M18" s="1">
        <f>F38</f>
        <v>5.3622999999999994</v>
      </c>
      <c r="N18" s="40">
        <v>4.9194000000000004</v>
      </c>
      <c r="O18" s="103">
        <f t="shared" si="6"/>
        <v>0.2993781262674049</v>
      </c>
      <c r="P18" s="85">
        <f t="shared" si="5"/>
        <v>23.040108203714251</v>
      </c>
      <c r="Q18" s="140"/>
      <c r="R18" s="140"/>
      <c r="T18" s="142"/>
      <c r="U18" s="140"/>
      <c r="V18" s="140"/>
      <c r="W18" s="200">
        <f>(Q25-$U$11)/($V$11-$U$11)</f>
        <v>0.1128915816456096</v>
      </c>
      <c r="AQ18" s="140"/>
    </row>
    <row r="19" spans="3:57" ht="13.2">
      <c r="C19" s="274" t="s">
        <v>108</v>
      </c>
      <c r="D19" s="275"/>
      <c r="E19" s="275"/>
      <c r="F19" s="273"/>
      <c r="G19" s="96"/>
      <c r="H19" s="96"/>
      <c r="J19" s="144">
        <v>20</v>
      </c>
      <c r="K19" s="109">
        <v>18</v>
      </c>
      <c r="L19" s="109">
        <v>3.5398999999999998</v>
      </c>
      <c r="M19" s="110">
        <f>D46</f>
        <v>6.7342999999999993</v>
      </c>
      <c r="N19" s="111">
        <v>6.0792000000000002</v>
      </c>
      <c r="O19" s="103">
        <f t="shared" si="6"/>
        <v>0.25798448391288903</v>
      </c>
      <c r="P19" s="85">
        <f t="shared" si="5"/>
        <v>20.50776358627596</v>
      </c>
      <c r="Q19" s="145">
        <f>O18</f>
        <v>0.2993781262674049</v>
      </c>
      <c r="R19" s="144">
        <f>P18</f>
        <v>23.040108203714251</v>
      </c>
      <c r="T19" s="143" t="e">
        <f>AVEDEV(#REF!)</f>
        <v>#REF!</v>
      </c>
      <c r="U19" s="140"/>
      <c r="V19" s="140"/>
      <c r="W19" s="200">
        <f>(Q27-$U$11)/($V$11-$U$11)</f>
        <v>5.0770192051370795E-2</v>
      </c>
      <c r="AY19">
        <v>3</v>
      </c>
      <c r="AZ19" s="131" t="s">
        <v>316</v>
      </c>
      <c r="BA19">
        <f>0.00559/2</f>
        <v>2.7950000000000002E-3</v>
      </c>
    </row>
    <row r="20" spans="3:57" ht="13.2">
      <c r="C20" s="274" t="s">
        <v>109</v>
      </c>
      <c r="D20" s="273"/>
      <c r="E20" s="274" t="s">
        <v>110</v>
      </c>
      <c r="F20" s="273"/>
      <c r="G20" s="102"/>
      <c r="H20" s="102"/>
      <c r="J20" s="144">
        <v>20</v>
      </c>
      <c r="K20" s="26">
        <v>56</v>
      </c>
      <c r="L20" s="26">
        <v>3.5188999999999999</v>
      </c>
      <c r="M20" s="1">
        <f>F46</f>
        <v>6.218</v>
      </c>
      <c r="N20" s="40">
        <v>5.6599000000000004</v>
      </c>
      <c r="O20" s="103">
        <f t="shared" si="6"/>
        <v>0.26067258290518425</v>
      </c>
      <c r="P20" s="85">
        <f t="shared" si="5"/>
        <v>20.677262791300787</v>
      </c>
      <c r="Q20" s="140"/>
      <c r="R20" s="140"/>
      <c r="T20" s="142"/>
      <c r="U20" s="140"/>
      <c r="V20" s="140"/>
      <c r="W20" s="200">
        <f>(Q29-$U$11)/($V$11-$U$11)</f>
        <v>3.190879916471711E-2</v>
      </c>
      <c r="AZ20" s="131" t="s">
        <v>268</v>
      </c>
      <c r="BA20" s="134">
        <f>0.000020958</f>
        <v>2.0958000000000002E-5</v>
      </c>
    </row>
    <row r="21" spans="3:57" ht="13.2">
      <c r="C21" s="106" t="s">
        <v>87</v>
      </c>
      <c r="D21" s="107">
        <v>3.4445000000000001</v>
      </c>
      <c r="E21" s="108" t="s">
        <v>87</v>
      </c>
      <c r="F21" s="107">
        <v>3.5331999999999999</v>
      </c>
      <c r="G21" s="62" t="s">
        <v>88</v>
      </c>
      <c r="H21" s="98">
        <f>AVERAGE(D24:E24)</f>
        <v>-1.5857477880597832</v>
      </c>
      <c r="J21" s="144">
        <v>25</v>
      </c>
      <c r="K21" s="26">
        <v>41</v>
      </c>
      <c r="L21" s="1">
        <f>D53</f>
        <v>3.4314</v>
      </c>
      <c r="M21" s="1">
        <f>D54</f>
        <v>5.9512999999999998</v>
      </c>
      <c r="N21" s="40">
        <v>5.4875999999999996</v>
      </c>
      <c r="O21" s="103">
        <f t="shared" si="6"/>
        <v>0.22551308238498216</v>
      </c>
      <c r="P21" s="85">
        <f t="shared" si="5"/>
        <v>18.40152386999485</v>
      </c>
      <c r="Q21" s="279">
        <f>AVERAGE(O19:O20)</f>
        <v>0.25932853340903661</v>
      </c>
      <c r="R21" s="280">
        <f>AVERAGE(P19:P20)</f>
        <v>20.592513188788374</v>
      </c>
      <c r="T21" s="143">
        <f>AVEDEV(P19:P20)</f>
        <v>8.4749602512413702E-2</v>
      </c>
      <c r="U21" s="140"/>
      <c r="V21" s="140"/>
      <c r="W21" s="200">
        <f>(Q31-$U$11)/($V$11-$U$11)</f>
        <v>0</v>
      </c>
      <c r="AT21">
        <v>6</v>
      </c>
      <c r="AZ21" s="131" t="s">
        <v>321</v>
      </c>
      <c r="BA21" s="235">
        <f>BB24/BE24</f>
        <v>143.51439296647325</v>
      </c>
    </row>
    <row r="22" spans="3:57" ht="13.2">
      <c r="C22" s="106" t="s">
        <v>89</v>
      </c>
      <c r="D22" s="107">
        <f>2.1874+D21</f>
        <v>5.6318999999999999</v>
      </c>
      <c r="E22" s="108" t="s">
        <v>89</v>
      </c>
      <c r="F22" s="106">
        <f>F21+1.8954</f>
        <v>5.4285999999999994</v>
      </c>
      <c r="G22" s="62" t="s">
        <v>90</v>
      </c>
      <c r="H22" s="98">
        <f>AVERAGE(D25:E25)</f>
        <v>271.93962849899719</v>
      </c>
      <c r="J22" s="144">
        <v>25</v>
      </c>
      <c r="K22" s="26">
        <v>5</v>
      </c>
      <c r="L22" s="1">
        <f>F53</f>
        <v>3.3954</v>
      </c>
      <c r="M22" s="1">
        <f>F54</f>
        <v>5.8614999999999995</v>
      </c>
      <c r="N22" s="40">
        <v>5.4058999999999999</v>
      </c>
      <c r="O22" s="103">
        <f t="shared" si="6"/>
        <v>0.22661029594628182</v>
      </c>
      <c r="P22" s="85">
        <f t="shared" si="5"/>
        <v>18.474514415473813</v>
      </c>
      <c r="Q22" s="279"/>
      <c r="R22" s="280"/>
      <c r="S22" s="140"/>
      <c r="T22" s="142"/>
      <c r="U22" s="140"/>
      <c r="V22" s="140"/>
      <c r="W22" s="140"/>
      <c r="AT22" t="s">
        <v>257</v>
      </c>
      <c r="AU22" t="s">
        <v>263</v>
      </c>
    </row>
    <row r="23" spans="3:57" ht="13.2">
      <c r="C23" s="106" t="s">
        <v>91</v>
      </c>
      <c r="D23" s="106"/>
      <c r="E23" s="106" t="s">
        <v>91</v>
      </c>
      <c r="F23" s="106"/>
      <c r="G23" s="62" t="s">
        <v>92</v>
      </c>
      <c r="H23" s="99">
        <f>AVEDEV(D24:E24)</f>
        <v>4.9293582240695799E-2</v>
      </c>
      <c r="J23" s="144">
        <v>30</v>
      </c>
      <c r="K23" s="26">
        <v>27</v>
      </c>
      <c r="L23" s="1">
        <f>D61</f>
        <v>3.4043000000000001</v>
      </c>
      <c r="M23" s="1">
        <f>D62</f>
        <v>6.7477</v>
      </c>
      <c r="N23" s="40">
        <v>6.1694000000000004</v>
      </c>
      <c r="O23" s="103">
        <f t="shared" si="6"/>
        <v>0.20914252649090431</v>
      </c>
      <c r="P23" s="85">
        <f t="shared" si="5"/>
        <v>17.296763773404308</v>
      </c>
      <c r="Q23" s="279">
        <f>AVERAGE(O21:O22)</f>
        <v>0.22606168916563199</v>
      </c>
      <c r="R23" s="280">
        <f>AVERAGE(P21:P22)</f>
        <v>18.438019142734333</v>
      </c>
      <c r="S23" s="140"/>
      <c r="T23" s="143">
        <f>AVEDEV(P21:P22)</f>
        <v>3.6495272739481166E-2</v>
      </c>
      <c r="U23" s="140"/>
      <c r="V23" s="140"/>
      <c r="AT23">
        <v>0.90647919258287202</v>
      </c>
      <c r="AU23">
        <v>5.4388751554972341E-3</v>
      </c>
      <c r="BB23" s="131" t="s">
        <v>317</v>
      </c>
      <c r="BC23" s="131" t="s">
        <v>318</v>
      </c>
      <c r="BD23" s="131" t="s">
        <v>319</v>
      </c>
      <c r="BE23" s="131" t="s">
        <v>320</v>
      </c>
    </row>
    <row r="24" spans="3:57" ht="13.2">
      <c r="C24" s="106" t="s">
        <v>93</v>
      </c>
      <c r="D24" s="112">
        <f>((D22-D21)-(D23-D21))/(D23-D21)</f>
        <v>-1.6350413703004789</v>
      </c>
      <c r="E24" s="113">
        <f>((F22-F21)-(F23-F21))/(F23-F21)</f>
        <v>-1.5364542058190873</v>
      </c>
      <c r="F24" s="105"/>
      <c r="G24" s="46" t="s">
        <v>94</v>
      </c>
      <c r="H24" s="99">
        <f>AVEDEV(D25:E25)</f>
        <v>14.469572725018907</v>
      </c>
      <c r="J24" s="144">
        <v>30</v>
      </c>
      <c r="K24" s="26">
        <v>2</v>
      </c>
      <c r="L24" s="1">
        <f>F61</f>
        <v>3.5118999999999998</v>
      </c>
      <c r="M24" s="1">
        <f>F62</f>
        <v>6.1425000000000001</v>
      </c>
      <c r="N24" s="40">
        <v>5.6936999999999998</v>
      </c>
      <c r="O24" s="103">
        <f t="shared" si="6"/>
        <v>0.20570171418095165</v>
      </c>
      <c r="P24" s="85">
        <f t="shared" si="5"/>
        <v>17.060746597734365</v>
      </c>
      <c r="Q24" s="279"/>
      <c r="R24" s="280"/>
      <c r="S24" s="140"/>
      <c r="T24" s="142"/>
      <c r="U24" s="140"/>
      <c r="V24" s="140"/>
      <c r="W24" s="140"/>
      <c r="AT24">
        <v>2.2090935936341438</v>
      </c>
      <c r="AU24">
        <v>1.3254561561804863E-2</v>
      </c>
      <c r="BB24">
        <f>0.07964*(BA19^2)</f>
        <v>6.2214967100000013E-7</v>
      </c>
      <c r="BC24" s="134">
        <f>BA20^2</f>
        <v>4.3923776400000005E-10</v>
      </c>
      <c r="BD24">
        <f>(PI())^2</f>
        <v>9.869604401089358</v>
      </c>
      <c r="BE24" s="134">
        <f>BC24*BD24</f>
        <v>4.3351029686990491E-9</v>
      </c>
    </row>
    <row r="25" spans="3:57" ht="13.2">
      <c r="C25" s="106" t="s">
        <v>95</v>
      </c>
      <c r="D25" s="113">
        <f>((((D22-D21)-(D23-D21))/(D22-D21))*100)</f>
        <v>257.47005577397829</v>
      </c>
      <c r="E25" s="112">
        <f>100*(((F22-F21)-(F23-F21))/(F22-F21))</f>
        <v>286.4092012240161</v>
      </c>
      <c r="F25" s="114"/>
      <c r="G25" s="96"/>
      <c r="H25" s="96"/>
      <c r="J25" s="144">
        <v>40</v>
      </c>
      <c r="K25" s="109">
        <v>18</v>
      </c>
      <c r="L25" s="110">
        <f>D69</f>
        <v>3.45</v>
      </c>
      <c r="M25" s="110">
        <f>D70</f>
        <v>5.5562000000000005</v>
      </c>
      <c r="N25" s="111">
        <v>5.2614999999999998</v>
      </c>
      <c r="O25" s="186">
        <f t="shared" si="6"/>
        <v>0.16268285950869482</v>
      </c>
      <c r="P25" s="85">
        <f t="shared" si="5"/>
        <v>13.992023549520491</v>
      </c>
      <c r="Q25" s="279">
        <f>AVERAGE(O23:O24)</f>
        <v>0.207422120335928</v>
      </c>
      <c r="R25" s="280">
        <f>AVERAGE(P23:P24)</f>
        <v>17.178755185569337</v>
      </c>
      <c r="S25" s="140"/>
      <c r="T25" s="143">
        <f>AVEDEV(P23:P24)</f>
        <v>0.11800858783497148</v>
      </c>
      <c r="U25" s="140"/>
      <c r="V25" s="140"/>
      <c r="AT25">
        <v>0.77159322923237716</v>
      </c>
      <c r="AU25">
        <v>4.6295593753942635E-3</v>
      </c>
    </row>
    <row r="26" spans="3:57" ht="13.2">
      <c r="C26" s="105"/>
      <c r="D26" s="105"/>
      <c r="E26" s="105"/>
      <c r="F26" s="105"/>
      <c r="G26" s="96"/>
      <c r="H26" s="96"/>
      <c r="J26" s="144">
        <v>40</v>
      </c>
      <c r="K26" s="26">
        <v>20</v>
      </c>
      <c r="L26" s="1">
        <f>F69</f>
        <v>3.4657</v>
      </c>
      <c r="M26" s="1">
        <f>F70</f>
        <v>5.8285999999999998</v>
      </c>
      <c r="N26" s="40">
        <v>5.4797000000000002</v>
      </c>
      <c r="O26" s="103">
        <f t="shared" si="6"/>
        <v>0.17323733862959259</v>
      </c>
      <c r="P26" s="85">
        <f t="shared" si="5"/>
        <v>14.765753946421754</v>
      </c>
      <c r="Q26" s="279"/>
      <c r="R26" s="280"/>
      <c r="S26" s="140"/>
      <c r="T26" s="142"/>
      <c r="U26" s="140"/>
      <c r="V26" s="140"/>
      <c r="W26" s="140"/>
      <c r="AM26">
        <v>1</v>
      </c>
      <c r="AT26">
        <v>0.85619052880994484</v>
      </c>
      <c r="AU26">
        <v>5.1371431728596687E-3</v>
      </c>
    </row>
    <row r="27" spans="3:57" ht="13.2">
      <c r="C27" s="274" t="s">
        <v>111</v>
      </c>
      <c r="D27" s="275"/>
      <c r="E27" s="275"/>
      <c r="F27" s="273"/>
      <c r="G27" s="96"/>
      <c r="H27" s="96"/>
      <c r="J27" s="144">
        <v>50</v>
      </c>
      <c r="K27" s="189">
        <v>28</v>
      </c>
      <c r="L27" s="187">
        <f>F77</f>
        <v>3.4546000000000001</v>
      </c>
      <c r="M27" s="187">
        <f>F78</f>
        <v>6.0233000000000008</v>
      </c>
      <c r="N27" s="190">
        <v>5.6767000000000003</v>
      </c>
      <c r="O27" s="103">
        <f t="shared" si="6"/>
        <v>0.15597857882183538</v>
      </c>
      <c r="P27" s="85">
        <f t="shared" si="5"/>
        <v>13.493206680422018</v>
      </c>
      <c r="Q27" s="279">
        <f>AVERAGE(O25:O26)</f>
        <v>0.16796009906914372</v>
      </c>
      <c r="R27" s="280">
        <f>AVERAGE(P25:P26)</f>
        <v>14.378888747971121</v>
      </c>
      <c r="S27" s="140"/>
      <c r="T27" s="143">
        <f>AVEDEV(P25:P26)</f>
        <v>0.38686519845063128</v>
      </c>
      <c r="U27" s="140"/>
      <c r="V27" s="140"/>
      <c r="AM27" s="208" t="s">
        <v>238</v>
      </c>
      <c r="AN27" s="208" t="s">
        <v>242</v>
      </c>
      <c r="AO27" s="208" t="s">
        <v>243</v>
      </c>
      <c r="AP27" s="208" t="s">
        <v>244</v>
      </c>
      <c r="AQ27" s="208" t="s">
        <v>245</v>
      </c>
      <c r="AT27">
        <v>0.71638949625102266</v>
      </c>
      <c r="AU27">
        <v>4.2983369775061366E-3</v>
      </c>
    </row>
    <row r="28" spans="3:57" ht="13.2">
      <c r="C28" s="274" t="s">
        <v>112</v>
      </c>
      <c r="D28" s="273"/>
      <c r="E28" s="274" t="s">
        <v>113</v>
      </c>
      <c r="F28" s="273"/>
      <c r="G28" s="102"/>
      <c r="H28" s="102"/>
      <c r="J28" s="144">
        <v>60</v>
      </c>
      <c r="K28" s="187">
        <v>64</v>
      </c>
      <c r="L28" s="187">
        <f>D85</f>
        <v>3.4895999999999998</v>
      </c>
      <c r="M28" s="191">
        <f>D86</f>
        <v>8.6196999999999999</v>
      </c>
      <c r="N28" s="192">
        <f>D87</f>
        <v>8.0054999999999996</v>
      </c>
      <c r="O28" s="103">
        <f t="shared" si="6"/>
        <v>0.13600832613653985</v>
      </c>
      <c r="P28" s="85">
        <f t="shared" si="5"/>
        <v>11.97247617005517</v>
      </c>
      <c r="Q28" s="279"/>
      <c r="R28" s="280"/>
      <c r="S28" s="140"/>
      <c r="T28" s="142"/>
      <c r="U28" s="140"/>
      <c r="V28" s="140"/>
      <c r="W28" s="140"/>
      <c r="AM28" s="208" t="s">
        <v>239</v>
      </c>
      <c r="AN28" s="193">
        <v>0.70399999999999996</v>
      </c>
      <c r="AO28" s="209">
        <v>2.41E-2</v>
      </c>
      <c r="AP28" s="193">
        <v>0.129</v>
      </c>
      <c r="AQ28" s="193">
        <f>(($AO$34/PI())^2)*AP28</f>
        <v>1.0210654693401584E-7</v>
      </c>
      <c r="AT28">
        <v>1.133201892423841</v>
      </c>
      <c r="AU28">
        <v>6.7992113545430454E-3</v>
      </c>
    </row>
    <row r="29" spans="3:57" ht="13.2">
      <c r="C29" s="106" t="s">
        <v>87</v>
      </c>
      <c r="D29" s="107">
        <v>3.4815</v>
      </c>
      <c r="E29" s="108" t="s">
        <v>87</v>
      </c>
      <c r="F29" s="107">
        <v>3.4742000000000002</v>
      </c>
      <c r="G29" s="62" t="s">
        <v>88</v>
      </c>
      <c r="H29" s="98">
        <f>AVERAGE(D32:E32)</f>
        <v>-1.6845851931994167</v>
      </c>
      <c r="J29" s="144">
        <v>60</v>
      </c>
      <c r="K29" s="187">
        <v>40</v>
      </c>
      <c r="L29" s="187">
        <f>F85</f>
        <v>3.452</v>
      </c>
      <c r="M29" s="191">
        <f>F86</f>
        <v>6.9888000000000003</v>
      </c>
      <c r="N29" s="191">
        <f>F87</f>
        <v>6.5670000000000002</v>
      </c>
      <c r="O29" s="103">
        <f t="shared" si="6"/>
        <v>0.13540930979133231</v>
      </c>
      <c r="P29" s="85">
        <f t="shared" si="5"/>
        <v>11.926034833748025</v>
      </c>
      <c r="Q29" s="145">
        <f>O27</f>
        <v>0.15597857882183538</v>
      </c>
      <c r="R29" s="144">
        <f>P27</f>
        <v>13.493206680422018</v>
      </c>
      <c r="S29" s="140"/>
      <c r="T29" s="143" t="e">
        <f>AVEDEV(P30:P30)</f>
        <v>#NUM!</v>
      </c>
      <c r="U29" s="140"/>
      <c r="V29" s="140"/>
      <c r="AM29" s="208" t="s">
        <v>240</v>
      </c>
      <c r="AN29" s="193">
        <v>0.96199999999999997</v>
      </c>
      <c r="AO29" s="209">
        <v>3.2100000000000002E-3</v>
      </c>
      <c r="AP29" s="193">
        <v>0.6</v>
      </c>
      <c r="AQ29" s="193">
        <f>(($AO$34/PI())^2)*AP29</f>
        <v>4.7491417178612021E-7</v>
      </c>
      <c r="AT29">
        <v>0.98463605664594844</v>
      </c>
      <c r="AU29">
        <v>5.9078163398756907E-3</v>
      </c>
    </row>
    <row r="30" spans="3:57" ht="13.2">
      <c r="C30" s="106" t="s">
        <v>89</v>
      </c>
      <c r="D30" s="107">
        <v>5.6410999999999998</v>
      </c>
      <c r="E30" s="108" t="s">
        <v>89</v>
      </c>
      <c r="F30" s="107">
        <v>6.0758999999999999</v>
      </c>
      <c r="G30" s="62" t="s">
        <v>90</v>
      </c>
      <c r="H30" s="98">
        <f>AVERAGE(D33:E33)</f>
        <v>247.37308720587134</v>
      </c>
      <c r="J30" s="140"/>
      <c r="Q30" s="140"/>
      <c r="R30" s="140"/>
      <c r="S30" s="140"/>
      <c r="T30" s="142"/>
      <c r="U30" s="140"/>
      <c r="V30" s="140"/>
      <c r="W30" s="140"/>
      <c r="AM30" s="208" t="s">
        <v>241</v>
      </c>
      <c r="AN30" s="193">
        <v>0.81599999999999995</v>
      </c>
      <c r="AO30" s="209">
        <v>1.499E-2</v>
      </c>
      <c r="AP30" s="193">
        <v>7.9699999999999993E-2</v>
      </c>
      <c r="AQ30" s="193">
        <f>(($AO$34/PI())^2)*AP30</f>
        <v>6.3084432485589632E-8</v>
      </c>
      <c r="AT30">
        <v>1.1977515205502847</v>
      </c>
      <c r="AU30">
        <v>7.186509123301708E-3</v>
      </c>
    </row>
    <row r="31" spans="3:57" ht="13.2">
      <c r="C31" s="106" t="s">
        <v>91</v>
      </c>
      <c r="D31" s="106"/>
      <c r="E31" s="106" t="s">
        <v>91</v>
      </c>
      <c r="F31" s="106"/>
      <c r="G31" s="62" t="s">
        <v>92</v>
      </c>
      <c r="H31" s="99">
        <f>AVEDEV(D32:E32)</f>
        <v>6.4277854408665624E-2</v>
      </c>
      <c r="Q31" s="145">
        <f>AVERAGE(O28:O29)</f>
        <v>0.13570881796393608</v>
      </c>
      <c r="R31" s="144">
        <f>AVERAGE(P28:P29)</f>
        <v>11.949255501901597</v>
      </c>
      <c r="S31" s="140"/>
      <c r="T31" s="143">
        <f>AVEDEV(P28:P29)</f>
        <v>2.322066815357271E-2</v>
      </c>
      <c r="U31" s="140"/>
      <c r="V31" s="140"/>
      <c r="AT31">
        <v>0.92623631807093609</v>
      </c>
      <c r="AU31">
        <v>5.5574179084256162E-3</v>
      </c>
    </row>
    <row r="32" spans="3:57" ht="13.2">
      <c r="C32" s="106" t="s">
        <v>93</v>
      </c>
      <c r="D32" s="112">
        <f>((D30-D29)-(D31-D29))/(D31-D29)</f>
        <v>-1.620307338790751</v>
      </c>
      <c r="E32" s="113">
        <f>((F30-F29)-(F31-F29))/(F31-F29)</f>
        <v>-1.7488630476080822</v>
      </c>
      <c r="F32" s="105"/>
      <c r="G32" s="46" t="s">
        <v>94</v>
      </c>
      <c r="H32" s="99">
        <f>AVEDEV(D33:E33)</f>
        <v>13.837322129190724</v>
      </c>
      <c r="J32" s="140"/>
      <c r="Q32" s="140"/>
      <c r="R32" s="140"/>
      <c r="S32" s="140"/>
      <c r="T32" s="142"/>
      <c r="U32" s="140"/>
      <c r="V32" s="140"/>
      <c r="W32" s="140"/>
      <c r="AL32" s="140"/>
      <c r="AT32">
        <v>1.0760369741918325</v>
      </c>
      <c r="AU32">
        <v>6.456221845150995E-3</v>
      </c>
    </row>
    <row r="33" spans="3:47" ht="13.2">
      <c r="C33" s="106" t="s">
        <v>95</v>
      </c>
      <c r="D33" s="113">
        <f>((((D30-D29)-(D31-D29))/(D30-D29))*100)</f>
        <v>261.21040933506208</v>
      </c>
      <c r="E33" s="112">
        <f>100*(((F30-F29)-(F31-F29))/(F30-F29))</f>
        <v>233.53576507668063</v>
      </c>
      <c r="F33" s="114"/>
      <c r="G33" s="96"/>
      <c r="H33" s="96"/>
      <c r="AL33" s="140"/>
      <c r="AN33" s="131" t="s">
        <v>237</v>
      </c>
      <c r="AO33" s="131" t="s">
        <v>246</v>
      </c>
      <c r="AT33">
        <v>1.8476059912606215</v>
      </c>
      <c r="AU33">
        <v>1.1085635947563729E-2</v>
      </c>
    </row>
    <row r="34" spans="3:47" ht="13.2">
      <c r="C34" s="105"/>
      <c r="D34" s="105"/>
      <c r="E34" s="105"/>
      <c r="F34" s="105"/>
      <c r="G34" s="96"/>
      <c r="H34" s="96"/>
      <c r="AL34" s="140"/>
      <c r="AN34">
        <f>5.59/1000</f>
        <v>5.5899999999999995E-3</v>
      </c>
      <c r="AO34" s="202">
        <f>AN34/2</f>
        <v>2.7949999999999997E-3</v>
      </c>
      <c r="AQ34" s="134">
        <f>AQ29/60</f>
        <v>7.9152361964353372E-9</v>
      </c>
    </row>
    <row r="35" spans="3:47" ht="13.2">
      <c r="C35" s="274" t="s">
        <v>114</v>
      </c>
      <c r="D35" s="275"/>
      <c r="E35" s="275"/>
      <c r="F35" s="273"/>
      <c r="G35" s="96"/>
      <c r="H35" s="96"/>
      <c r="AL35" s="140"/>
    </row>
    <row r="36" spans="3:47" ht="13.2">
      <c r="C36" s="274" t="s">
        <v>109</v>
      </c>
      <c r="D36" s="273"/>
      <c r="E36" s="274" t="s">
        <v>115</v>
      </c>
      <c r="F36" s="273"/>
      <c r="G36" s="102"/>
      <c r="H36" s="102"/>
      <c r="J36" s="97" t="s">
        <v>93</v>
      </c>
      <c r="K36" s="97" t="s">
        <v>95</v>
      </c>
      <c r="AL36" s="140"/>
    </row>
    <row r="37" spans="3:47" ht="13.2">
      <c r="C37" s="106" t="s">
        <v>87</v>
      </c>
      <c r="D37" s="107">
        <v>3.4550999999999998</v>
      </c>
      <c r="E37" s="108" t="s">
        <v>87</v>
      </c>
      <c r="F37" s="107">
        <v>3.44</v>
      </c>
      <c r="G37" s="62" t="s">
        <v>88</v>
      </c>
      <c r="H37" s="98">
        <f>AVERAGE(D40:E40)</f>
        <v>-1.5754736480719771</v>
      </c>
      <c r="J37">
        <v>0.13600832613653985</v>
      </c>
      <c r="K37">
        <v>0.1197247617005517</v>
      </c>
    </row>
    <row r="38" spans="3:47" ht="13.2">
      <c r="C38" s="106" t="s">
        <v>89</v>
      </c>
      <c r="D38" s="106">
        <f>2.0459+D37</f>
        <v>5.5009999999999994</v>
      </c>
      <c r="E38" s="108" t="s">
        <v>89</v>
      </c>
      <c r="F38" s="106">
        <f>1.9223+F37</f>
        <v>5.3622999999999994</v>
      </c>
      <c r="G38" s="62" t="s">
        <v>90</v>
      </c>
      <c r="H38" s="98">
        <f>AVERAGE(D41:E41)</f>
        <v>273.91575929311449</v>
      </c>
      <c r="J38">
        <v>0.13540930979133231</v>
      </c>
      <c r="K38">
        <v>0.11926034833748024</v>
      </c>
    </row>
    <row r="39" spans="3:47" ht="13.2">
      <c r="C39" s="106" t="s">
        <v>91</v>
      </c>
      <c r="D39" s="106"/>
      <c r="E39" s="106" t="s">
        <v>91</v>
      </c>
      <c r="F39" s="106"/>
      <c r="G39" s="62" t="s">
        <v>92</v>
      </c>
      <c r="H39" s="99">
        <f>AVEDEV(D40:E40)</f>
        <v>1.6665508537093476E-2</v>
      </c>
    </row>
    <row r="40" spans="3:47" ht="13.2">
      <c r="C40" s="106" t="s">
        <v>93</v>
      </c>
      <c r="D40" s="112">
        <f>((D38-D37)-(D39-D37))/(D39-D37)</f>
        <v>-1.5921391566090706</v>
      </c>
      <c r="E40" s="113">
        <f>((F38-F37)-(F39-F37))/(F39-F37)</f>
        <v>-1.5588081395348836</v>
      </c>
      <c r="F40" s="105"/>
      <c r="G40" s="46" t="s">
        <v>94</v>
      </c>
      <c r="H40" s="99">
        <f>AVEDEV(D41:E41)</f>
        <v>5.0365374347636021</v>
      </c>
    </row>
    <row r="41" spans="3:47" ht="13.2">
      <c r="C41" s="106" t="s">
        <v>95</v>
      </c>
      <c r="D41" s="113">
        <f>((((D38-D37)-(D39-D37))/(D38-D37))*100)</f>
        <v>268.87922185835089</v>
      </c>
      <c r="E41" s="112">
        <f>100*(((F38-F37)-(F39-F37))/(F38-F37))</f>
        <v>278.95229672787809</v>
      </c>
      <c r="F41" s="114"/>
      <c r="G41" s="96"/>
      <c r="H41" s="96"/>
    </row>
    <row r="42" spans="3:47" ht="13.2">
      <c r="C42" s="105"/>
      <c r="D42" s="105"/>
      <c r="E42" s="105"/>
      <c r="F42" s="105"/>
      <c r="G42" s="96"/>
      <c r="H42" s="96"/>
    </row>
    <row r="43" spans="3:47" ht="13.2">
      <c r="C43" s="274" t="s">
        <v>116</v>
      </c>
      <c r="D43" s="275"/>
      <c r="E43" s="275"/>
      <c r="F43" s="273"/>
      <c r="G43" s="96"/>
      <c r="H43" s="96"/>
    </row>
    <row r="44" spans="3:47" ht="13.2">
      <c r="C44" s="274" t="s">
        <v>117</v>
      </c>
      <c r="D44" s="273"/>
      <c r="E44" s="274" t="s">
        <v>118</v>
      </c>
      <c r="F44" s="273"/>
      <c r="G44" s="102"/>
      <c r="H44" s="102"/>
    </row>
    <row r="45" spans="3:47" ht="13.2">
      <c r="C45" s="106" t="s">
        <v>87</v>
      </c>
      <c r="D45" s="107">
        <v>3.5398999999999998</v>
      </c>
      <c r="E45" s="108" t="s">
        <v>87</v>
      </c>
      <c r="F45" s="107">
        <v>3.5188999999999999</v>
      </c>
      <c r="G45" s="62" t="s">
        <v>88</v>
      </c>
      <c r="H45" s="98">
        <f>AVERAGE(D48:E48)</f>
        <v>-1.8347139211359313</v>
      </c>
    </row>
    <row r="46" spans="3:47" ht="13.2">
      <c r="C46" s="106" t="s">
        <v>89</v>
      </c>
      <c r="D46" s="106">
        <f>3.1944+D45</f>
        <v>6.7342999999999993</v>
      </c>
      <c r="E46" s="108" t="s">
        <v>89</v>
      </c>
      <c r="F46" s="106">
        <f>2.6991+F45</f>
        <v>6.218</v>
      </c>
      <c r="G46" s="62" t="s">
        <v>90</v>
      </c>
      <c r="H46" s="98">
        <f>AVERAGE(D49:E49)</f>
        <v>220.59444499002521</v>
      </c>
    </row>
    <row r="47" spans="3:47" ht="13.2">
      <c r="C47" s="106" t="s">
        <v>91</v>
      </c>
      <c r="D47" s="106"/>
      <c r="E47" s="106" t="s">
        <v>91</v>
      </c>
      <c r="F47" s="106"/>
      <c r="G47" s="62" t="s">
        <v>92</v>
      </c>
      <c r="H47" s="99">
        <f>AVEDEV(D48:E48)</f>
        <v>6.768445169945958E-2</v>
      </c>
    </row>
    <row r="48" spans="3:47" ht="13.2">
      <c r="C48" s="106" t="s">
        <v>93</v>
      </c>
      <c r="D48" s="112">
        <f>((D46-D45)-(D47-D45))/(D47-D45)</f>
        <v>-1.9023983728353908</v>
      </c>
      <c r="E48" s="113">
        <f>((F46-F45)-(F47-F45))/(F47-F45)</f>
        <v>-1.7670294694364717</v>
      </c>
      <c r="F48" s="105"/>
      <c r="G48" s="46" t="s">
        <v>94</v>
      </c>
      <c r="H48" s="99">
        <f>AVEDEV(D49:E49)</f>
        <v>9.7786423353795442</v>
      </c>
    </row>
    <row r="49" spans="3:8" ht="13.2">
      <c r="C49" s="106" t="s">
        <v>95</v>
      </c>
      <c r="D49" s="113">
        <f>((((D46-D45)-(D47-D45))/(D46-D45))*100)</f>
        <v>210.81580265464567</v>
      </c>
      <c r="E49" s="112">
        <f>100*(((F46-F45)-(F47-F45))/(F46-F45))</f>
        <v>230.37308732540475</v>
      </c>
      <c r="F49" s="114"/>
      <c r="G49" s="96"/>
      <c r="H49" s="96"/>
    </row>
    <row r="50" spans="3:8" ht="13.2">
      <c r="C50" s="105"/>
      <c r="D50" s="105"/>
      <c r="E50" s="105"/>
      <c r="F50" s="105"/>
      <c r="G50" s="96"/>
      <c r="H50" s="96"/>
    </row>
    <row r="51" spans="3:8" ht="13.2">
      <c r="C51" s="274" t="s">
        <v>119</v>
      </c>
      <c r="D51" s="275"/>
      <c r="E51" s="275"/>
      <c r="F51" s="273"/>
      <c r="G51" s="96"/>
      <c r="H51" s="96"/>
    </row>
    <row r="52" spans="3:8" ht="13.2">
      <c r="C52" s="274" t="s">
        <v>120</v>
      </c>
      <c r="D52" s="273"/>
      <c r="E52" s="272" t="s">
        <v>121</v>
      </c>
      <c r="F52" s="273"/>
      <c r="G52" s="102"/>
      <c r="H52" s="102"/>
    </row>
    <row r="53" spans="3:8" ht="13.2">
      <c r="C53" s="106" t="s">
        <v>87</v>
      </c>
      <c r="D53" s="107">
        <v>3.4314</v>
      </c>
      <c r="E53" s="108" t="s">
        <v>87</v>
      </c>
      <c r="F53" s="107">
        <v>3.3954</v>
      </c>
      <c r="G53" s="62" t="s">
        <v>88</v>
      </c>
      <c r="H53" s="98">
        <f>AVERAGE(D56:E56)</f>
        <v>-1.7303355805854939</v>
      </c>
    </row>
    <row r="54" spans="3:8" ht="13.2">
      <c r="C54" s="106" t="s">
        <v>89</v>
      </c>
      <c r="D54" s="106">
        <f>2.5199+D53</f>
        <v>5.9512999999999998</v>
      </c>
      <c r="E54" s="108" t="s">
        <v>89</v>
      </c>
      <c r="F54" s="106">
        <f>2.4661+F53</f>
        <v>5.8614999999999995</v>
      </c>
      <c r="G54" s="62" t="s">
        <v>90</v>
      </c>
      <c r="H54" s="98">
        <f>AVERAGE(D57:E57)</f>
        <v>236.92752577283375</v>
      </c>
    </row>
    <row r="55" spans="3:8" ht="13.2">
      <c r="C55" s="106" t="s">
        <v>91</v>
      </c>
      <c r="D55" s="106"/>
      <c r="E55" s="106" t="s">
        <v>91</v>
      </c>
      <c r="F55" s="106"/>
      <c r="G55" s="62" t="s">
        <v>92</v>
      </c>
      <c r="H55" s="99">
        <f>AVEDEV(D56:E56)</f>
        <v>4.0294016375055364E-3</v>
      </c>
    </row>
    <row r="56" spans="3:8" ht="13.2">
      <c r="C56" s="106" t="s">
        <v>93</v>
      </c>
      <c r="D56" s="112">
        <f>((D54-D53)-(D55-D53))/(D55-D53)</f>
        <v>-1.7343649822229994</v>
      </c>
      <c r="E56" s="113">
        <f>((F54-F53)-(F55-F53))/(F55-F53)</f>
        <v>-1.7263061789479883</v>
      </c>
      <c r="F56" s="105"/>
      <c r="G56" s="46" t="s">
        <v>94</v>
      </c>
      <c r="H56" s="99">
        <f>AVEDEV(D57:E57)</f>
        <v>0.75545545258292179</v>
      </c>
    </row>
    <row r="57" spans="3:8" ht="13.2">
      <c r="C57" s="106" t="s">
        <v>95</v>
      </c>
      <c r="D57" s="113">
        <f>((((D54-D53)-(D55-D53))/(D54-D53))*100)</f>
        <v>236.17207032025084</v>
      </c>
      <c r="E57" s="112">
        <f>100*(((F54-F53)-(F55-F53))/(F54-F53))</f>
        <v>237.68298122541668</v>
      </c>
      <c r="F57" s="114"/>
      <c r="G57" s="96"/>
      <c r="H57" s="96"/>
    </row>
    <row r="58" spans="3:8" ht="13.2">
      <c r="C58" s="105"/>
      <c r="D58" s="105"/>
      <c r="E58" s="105"/>
      <c r="F58" s="105"/>
      <c r="G58" s="96"/>
      <c r="H58" s="96"/>
    </row>
    <row r="59" spans="3:8" ht="13.2">
      <c r="C59" s="274" t="s">
        <v>122</v>
      </c>
      <c r="D59" s="275"/>
      <c r="E59" s="275"/>
      <c r="F59" s="273"/>
      <c r="G59" s="96"/>
      <c r="H59" s="96"/>
    </row>
    <row r="60" spans="3:8" ht="13.2">
      <c r="C60" s="274" t="s">
        <v>123</v>
      </c>
      <c r="D60" s="273"/>
      <c r="E60" s="274" t="s">
        <v>124</v>
      </c>
      <c r="F60" s="273"/>
      <c r="G60" s="102"/>
      <c r="H60" s="102"/>
    </row>
    <row r="61" spans="3:8" ht="13.2">
      <c r="C61" s="106" t="s">
        <v>87</v>
      </c>
      <c r="D61" s="107">
        <v>3.4043000000000001</v>
      </c>
      <c r="E61" s="108" t="s">
        <v>87</v>
      </c>
      <c r="F61" s="107">
        <v>3.5118999999999998</v>
      </c>
      <c r="G61" s="62" t="s">
        <v>88</v>
      </c>
      <c r="H61" s="98">
        <f>AVERAGE(D64:E64)</f>
        <v>-1.8655820394250888</v>
      </c>
    </row>
    <row r="62" spans="3:8" ht="13.2">
      <c r="C62" s="106" t="s">
        <v>89</v>
      </c>
      <c r="D62" s="106">
        <f>3.3434+D61</f>
        <v>6.7477</v>
      </c>
      <c r="E62" s="108" t="s">
        <v>89</v>
      </c>
      <c r="F62" s="106">
        <f>2.6306+F61</f>
        <v>6.1425000000000001</v>
      </c>
      <c r="G62" s="62" t="s">
        <v>90</v>
      </c>
      <c r="H62" s="98">
        <f>AVERAGE(D65:E65)</f>
        <v>217.66168088286094</v>
      </c>
    </row>
    <row r="63" spans="3:8" ht="13.2">
      <c r="C63" s="106" t="s">
        <v>91</v>
      </c>
      <c r="D63" s="106"/>
      <c r="E63" s="106" t="s">
        <v>91</v>
      </c>
      <c r="F63" s="106"/>
      <c r="G63" s="62" t="s">
        <v>92</v>
      </c>
      <c r="H63" s="99">
        <f>AVEDEV(D64:E64)</f>
        <v>0.11652882036987633</v>
      </c>
    </row>
    <row r="64" spans="3:8" ht="13.2">
      <c r="C64" s="106" t="s">
        <v>93</v>
      </c>
      <c r="D64" s="112">
        <f>((D62-D61)-(D63-D61))/(D63-D61)</f>
        <v>-1.982110859794965</v>
      </c>
      <c r="E64" s="113">
        <f>((F62-F61)-(F63-F61))/(F63-F61)</f>
        <v>-1.7490532190552124</v>
      </c>
      <c r="F64" s="105"/>
      <c r="G64" s="46" t="s">
        <v>94</v>
      </c>
      <c r="H64" s="99">
        <f>AVEDEV(D65:E65)</f>
        <v>15.840181810060798</v>
      </c>
    </row>
    <row r="65" spans="3:8" ht="13.2">
      <c r="C65" s="106" t="s">
        <v>95</v>
      </c>
      <c r="D65" s="113">
        <f>((((D62-D61)-(D63-D61))/(D62-D61))*100)</f>
        <v>201.82149907280012</v>
      </c>
      <c r="E65" s="112">
        <f>100*(((F62-F61)-(F63-F61))/(F62-F61))</f>
        <v>233.50186269292172</v>
      </c>
      <c r="F65" s="114"/>
      <c r="G65" s="96"/>
      <c r="H65" s="96"/>
    </row>
    <row r="66" spans="3:8" ht="13.2">
      <c r="C66" s="105"/>
      <c r="D66" s="105"/>
      <c r="E66" s="105"/>
      <c r="F66" s="105"/>
      <c r="G66" s="96"/>
      <c r="H66" s="96"/>
    </row>
    <row r="67" spans="3:8" ht="13.2">
      <c r="C67" s="274" t="s">
        <v>125</v>
      </c>
      <c r="D67" s="275"/>
      <c r="E67" s="275"/>
      <c r="F67" s="273"/>
      <c r="G67" s="96"/>
      <c r="H67" s="96"/>
    </row>
    <row r="68" spans="3:8" ht="13.2">
      <c r="C68" s="274" t="s">
        <v>117</v>
      </c>
      <c r="D68" s="273"/>
      <c r="E68" s="274" t="s">
        <v>126</v>
      </c>
      <c r="F68" s="273"/>
      <c r="G68" s="102"/>
      <c r="H68" s="102"/>
    </row>
    <row r="69" spans="3:8" ht="13.2">
      <c r="C69" s="106" t="s">
        <v>87</v>
      </c>
      <c r="D69" s="107">
        <v>3.45</v>
      </c>
      <c r="E69" s="108" t="s">
        <v>87</v>
      </c>
      <c r="F69" s="107">
        <v>3.4657</v>
      </c>
      <c r="G69" s="62" t="s">
        <v>88</v>
      </c>
      <c r="H69" s="98">
        <f>AVERAGE(D72:E72)</f>
        <v>-1.6461443195071537</v>
      </c>
    </row>
    <row r="70" spans="3:8" ht="13.2">
      <c r="C70" s="106" t="s">
        <v>89</v>
      </c>
      <c r="D70" s="106">
        <f>2.1062+D69</f>
        <v>5.5562000000000005</v>
      </c>
      <c r="E70" s="108" t="s">
        <v>89</v>
      </c>
      <c r="F70" s="106">
        <f>2.3629+F69</f>
        <v>5.8285999999999998</v>
      </c>
      <c r="G70" s="62" t="s">
        <v>90</v>
      </c>
      <c r="H70" s="98">
        <f>AVERAGE(D73:E73)</f>
        <v>255.23678554731325</v>
      </c>
    </row>
    <row r="71" spans="3:8" ht="13.2">
      <c r="C71" s="106" t="s">
        <v>91</v>
      </c>
      <c r="D71" s="106"/>
      <c r="E71" s="106" t="s">
        <v>91</v>
      </c>
      <c r="F71" s="106"/>
      <c r="G71" s="62" t="s">
        <v>92</v>
      </c>
      <c r="H71" s="99">
        <f>AVEDEV(D72:E72)</f>
        <v>3.5651565883965008E-2</v>
      </c>
    </row>
    <row r="72" spans="3:8" ht="13.2">
      <c r="C72" s="106" t="s">
        <v>93</v>
      </c>
      <c r="D72" s="112">
        <f>((D70-D69)-(D71-D69))/(D71-D69)</f>
        <v>-1.6104927536231886</v>
      </c>
      <c r="E72" s="113">
        <f>((F70-F69)-(F71-F69))/(F71-F69)</f>
        <v>-1.6817958853911186</v>
      </c>
      <c r="F72" s="105"/>
      <c r="G72" s="46" t="s">
        <v>94</v>
      </c>
      <c r="H72" s="99">
        <f>AVEDEV(D73:E73)</f>
        <v>8.5653225145992167</v>
      </c>
    </row>
    <row r="73" spans="3:8" ht="13.2">
      <c r="C73" s="106" t="s">
        <v>95</v>
      </c>
      <c r="D73" s="113">
        <f>((((D70-D69)-(D71-D69))/(D70-D69))*100)</f>
        <v>263.80210806191246</v>
      </c>
      <c r="E73" s="112">
        <f>100*(((F70-F69)-(F71-F69))/(F70-F69))</f>
        <v>246.67146303271403</v>
      </c>
      <c r="F73" s="114"/>
      <c r="G73" s="96"/>
      <c r="H73" s="96"/>
    </row>
    <row r="74" spans="3:8" ht="13.2">
      <c r="C74" s="102"/>
      <c r="D74" s="102"/>
      <c r="E74" s="102"/>
      <c r="F74" s="102"/>
      <c r="G74" s="96"/>
      <c r="H74" s="96"/>
    </row>
    <row r="75" spans="3:8" ht="13.2">
      <c r="C75" s="272" t="s">
        <v>127</v>
      </c>
      <c r="D75" s="275"/>
      <c r="E75" s="275"/>
      <c r="F75" s="273"/>
      <c r="G75" s="96"/>
      <c r="H75" s="96"/>
    </row>
    <row r="76" spans="3:8" ht="13.2">
      <c r="C76" s="272" t="s">
        <v>128</v>
      </c>
      <c r="D76" s="273"/>
      <c r="E76" s="272" t="s">
        <v>110</v>
      </c>
      <c r="F76" s="273"/>
      <c r="G76" s="276" t="s">
        <v>129</v>
      </c>
      <c r="H76" s="273"/>
    </row>
    <row r="77" spans="3:8" ht="13.2">
      <c r="C77" s="46" t="s">
        <v>87</v>
      </c>
      <c r="D77" s="97">
        <v>3.5219999999999998</v>
      </c>
      <c r="E77" s="62" t="s">
        <v>87</v>
      </c>
      <c r="F77" s="97">
        <v>3.4546000000000001</v>
      </c>
      <c r="G77" s="62" t="s">
        <v>88</v>
      </c>
      <c r="H77" s="98">
        <f>AVERAGE(D80:E80)</f>
        <v>-1.8478443920561787</v>
      </c>
    </row>
    <row r="78" spans="3:8" ht="13.2">
      <c r="C78" s="46" t="s">
        <v>89</v>
      </c>
      <c r="D78" s="46">
        <f>3.3534+D77</f>
        <v>6.8754</v>
      </c>
      <c r="E78" s="62" t="s">
        <v>89</v>
      </c>
      <c r="F78" s="46">
        <f>F77+2.5687</f>
        <v>6.0233000000000008</v>
      </c>
      <c r="G78" s="62" t="s">
        <v>90</v>
      </c>
      <c r="H78" s="98">
        <f>AVERAGE(D81:E81)</f>
        <v>219.75799779615653</v>
      </c>
    </row>
    <row r="79" spans="3:8" ht="13.2">
      <c r="C79" s="46" t="s">
        <v>91</v>
      </c>
      <c r="D79" s="46"/>
      <c r="E79" s="46" t="s">
        <v>91</v>
      </c>
      <c r="F79" s="46"/>
      <c r="G79" s="62" t="s">
        <v>92</v>
      </c>
      <c r="H79" s="99">
        <f>AVEDEV(D80:E80)</f>
        <v>0.10428507983479252</v>
      </c>
    </row>
    <row r="80" spans="3:8" ht="13.2">
      <c r="C80" s="46" t="s">
        <v>93</v>
      </c>
      <c r="D80" s="100">
        <f>((D78-D77)-(D79-D77))/(D79-D77)</f>
        <v>-1.9521294718909712</v>
      </c>
      <c r="E80" s="101">
        <f>((F78-F77)-(F79-F77))/(F79-F77)</f>
        <v>-1.7435593122213862</v>
      </c>
      <c r="F80" s="102"/>
      <c r="G80" s="46" t="s">
        <v>94</v>
      </c>
      <c r="H80" s="99">
        <f>AVEDEV(D81:E81)</f>
        <v>14.730264749099803</v>
      </c>
    </row>
    <row r="81" spans="3:8" ht="13.2">
      <c r="C81" s="46" t="s">
        <v>95</v>
      </c>
      <c r="D81" s="101">
        <f>((((D78-D77)-(D79-D77))/(D78-D77))*100)</f>
        <v>205.02773304705673</v>
      </c>
      <c r="E81" s="101">
        <f>((((F78-F77)-(F79-F77))/(F78-F77))*100)</f>
        <v>234.48826254525633</v>
      </c>
      <c r="F81" s="96"/>
      <c r="G81" s="96"/>
      <c r="H81" s="96"/>
    </row>
    <row r="83" spans="3:8" ht="13.2">
      <c r="C83" s="272" t="s">
        <v>130</v>
      </c>
      <c r="D83" s="275"/>
      <c r="E83" s="275"/>
      <c r="F83" s="273"/>
      <c r="G83" s="96"/>
      <c r="H83" s="96"/>
    </row>
    <row r="84" spans="3:8" ht="13.2">
      <c r="C84" s="272" t="s">
        <v>131</v>
      </c>
      <c r="D84" s="273"/>
      <c r="E84" s="272" t="s">
        <v>132</v>
      </c>
      <c r="F84" s="273"/>
      <c r="G84" s="276" t="s">
        <v>129</v>
      </c>
      <c r="H84" s="273"/>
    </row>
    <row r="85" spans="3:8" ht="13.2">
      <c r="C85" s="46" t="s">
        <v>87</v>
      </c>
      <c r="D85" s="97">
        <v>3.4895999999999998</v>
      </c>
      <c r="E85" s="62" t="s">
        <v>87</v>
      </c>
      <c r="F85" s="97">
        <v>3.452</v>
      </c>
      <c r="G85" s="62" t="s">
        <v>88</v>
      </c>
      <c r="H85" s="98">
        <f>AVERAGE(D88:E88)</f>
        <v>0.13570881796393608</v>
      </c>
    </row>
    <row r="86" spans="3:8" ht="13.2">
      <c r="C86" s="46" t="s">
        <v>89</v>
      </c>
      <c r="D86" s="46">
        <f>3.4896+5.1301</f>
        <v>8.6196999999999999</v>
      </c>
      <c r="E86" s="62" t="s">
        <v>89</v>
      </c>
      <c r="F86" s="46">
        <f>6.9888</f>
        <v>6.9888000000000003</v>
      </c>
      <c r="G86" s="62" t="s">
        <v>90</v>
      </c>
      <c r="H86" s="98">
        <f>AVERAGE(D89:E89)</f>
        <v>11.949255501901597</v>
      </c>
    </row>
    <row r="87" spans="3:8" ht="13.2">
      <c r="C87" s="46" t="s">
        <v>91</v>
      </c>
      <c r="D87" s="97">
        <v>8.0054999999999996</v>
      </c>
      <c r="E87" s="46" t="s">
        <v>91</v>
      </c>
      <c r="F87" s="97">
        <v>6.5670000000000002</v>
      </c>
      <c r="G87" s="62" t="s">
        <v>92</v>
      </c>
      <c r="H87" s="99">
        <f>AVEDEV(D88:E88)</f>
        <v>2.995081726037685E-4</v>
      </c>
    </row>
    <row r="88" spans="3:8" ht="13.2">
      <c r="C88" s="46" t="s">
        <v>93</v>
      </c>
      <c r="D88" s="100">
        <f>((D86-D85)-(D87-D85))/(D87-D85)</f>
        <v>0.13600832613653985</v>
      </c>
      <c r="E88" s="101">
        <f>((F86-F85)-(F87-F85))/(F87-F85)</f>
        <v>0.13540930979133231</v>
      </c>
      <c r="F88" s="102"/>
      <c r="G88" s="46" t="s">
        <v>94</v>
      </c>
      <c r="H88" s="99">
        <f>AVEDEV(D89:E89)</f>
        <v>2.322066815357271E-2</v>
      </c>
    </row>
    <row r="89" spans="3:8" ht="13.2">
      <c r="C89" s="46" t="s">
        <v>95</v>
      </c>
      <c r="D89" s="101">
        <f>((((D86-D85)-(D87-D85))/(D86-D85))*100)</f>
        <v>11.97247617005517</v>
      </c>
      <c r="E89" s="101">
        <f>((((F86-F85)-(F87-F85))/(F86-F85))*100)</f>
        <v>11.926034833748025</v>
      </c>
      <c r="F89" s="96"/>
      <c r="G89" s="96"/>
      <c r="H89" s="96"/>
    </row>
  </sheetData>
  <mergeCells count="48">
    <mergeCell ref="Q21:Q22"/>
    <mergeCell ref="Q23:Q24"/>
    <mergeCell ref="Q25:Q26"/>
    <mergeCell ref="Q27:Q28"/>
    <mergeCell ref="R11:R12"/>
    <mergeCell ref="R13:R14"/>
    <mergeCell ref="R25:R26"/>
    <mergeCell ref="R27:R28"/>
    <mergeCell ref="R21:R22"/>
    <mergeCell ref="R23:R24"/>
    <mergeCell ref="C3:F3"/>
    <mergeCell ref="C4:D4"/>
    <mergeCell ref="E4:F4"/>
    <mergeCell ref="G4:H4"/>
    <mergeCell ref="O4:O9"/>
    <mergeCell ref="C11:F11"/>
    <mergeCell ref="R4:R9"/>
    <mergeCell ref="C84:D84"/>
    <mergeCell ref="E84:F84"/>
    <mergeCell ref="G84:H84"/>
    <mergeCell ref="C59:F59"/>
    <mergeCell ref="C60:D60"/>
    <mergeCell ref="E60:F60"/>
    <mergeCell ref="C67:F67"/>
    <mergeCell ref="C68:D68"/>
    <mergeCell ref="E68:F68"/>
    <mergeCell ref="C75:F75"/>
    <mergeCell ref="C35:F35"/>
    <mergeCell ref="C36:D36"/>
    <mergeCell ref="E36:F36"/>
    <mergeCell ref="C43:F43"/>
    <mergeCell ref="G76:H76"/>
    <mergeCell ref="C83:F83"/>
    <mergeCell ref="E44:F44"/>
    <mergeCell ref="C51:F51"/>
    <mergeCell ref="C52:D52"/>
    <mergeCell ref="E52:F52"/>
    <mergeCell ref="C12:D12"/>
    <mergeCell ref="E12:F12"/>
    <mergeCell ref="C19:F19"/>
    <mergeCell ref="C44:D44"/>
    <mergeCell ref="C76:D76"/>
    <mergeCell ref="E76:F76"/>
    <mergeCell ref="C27:F27"/>
    <mergeCell ref="C28:D28"/>
    <mergeCell ref="E28:F28"/>
    <mergeCell ref="C20:D20"/>
    <mergeCell ref="E20:F20"/>
  </mergeCells>
  <phoneticPr fontId="2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03581-AF35-4271-BAC4-A59B04B70748}">
  <dimension ref="C5:K26"/>
  <sheetViews>
    <sheetView showRowColHeaders="0" zoomScale="60" zoomScaleNormal="60" workbookViewId="0"/>
  </sheetViews>
  <sheetFormatPr defaultColWidth="9.109375" defaultRowHeight="21"/>
  <cols>
    <col min="1" max="2" width="9.109375" style="120"/>
    <col min="3" max="3" width="17.6640625" style="120" bestFit="1" customWidth="1"/>
    <col min="4" max="4" width="12.33203125" style="120" bestFit="1" customWidth="1"/>
    <col min="5" max="5" width="12.5546875" style="120" bestFit="1" customWidth="1"/>
    <col min="6" max="6" width="22" style="120" customWidth="1"/>
    <col min="7" max="7" width="28.6640625" style="120" bestFit="1" customWidth="1"/>
    <col min="8" max="8" width="20.88671875" style="120" customWidth="1"/>
    <col min="9" max="9" width="24.109375" style="120" customWidth="1"/>
    <col min="10" max="10" width="16.109375" style="120" bestFit="1" customWidth="1"/>
    <col min="11" max="16384" width="9.109375" style="120"/>
  </cols>
  <sheetData>
    <row r="5" spans="3:8" ht="21.6" thickBot="1"/>
    <row r="6" spans="3:8" ht="24.6" thickTop="1" thickBot="1">
      <c r="C6" s="220" t="s">
        <v>133</v>
      </c>
      <c r="D6" s="221" t="s">
        <v>135</v>
      </c>
      <c r="E6" s="222" t="s">
        <v>136</v>
      </c>
      <c r="F6" s="221" t="s">
        <v>137</v>
      </c>
      <c r="G6" s="221" t="s">
        <v>292</v>
      </c>
      <c r="H6" s="221" t="s">
        <v>290</v>
      </c>
    </row>
    <row r="7" spans="3:8" ht="22.2" thickTop="1" thickBot="1">
      <c r="C7" s="147">
        <f ca="1">OFFSET('7-Monitoramento das temperatura'!B3,'7-Monitoramento das temperatura'!$H$3,0)</f>
        <v>1</v>
      </c>
      <c r="D7" s="147">
        <f ca="1">OFFSET('7-Monitoramento das temperatura'!C3,'7-Monitoramento das temperatura'!$H$3,0)</f>
        <v>67.2</v>
      </c>
      <c r="E7" s="147">
        <f ca="1">OFFSET('7-Monitoramento das temperatura'!D3,'7-Monitoramento das temperatura'!$H$3,0)</f>
        <v>38.1</v>
      </c>
      <c r="F7" s="147">
        <f ca="1">OFFSET('7-Monitoramento das temperatura'!E3,'7-Monitoramento das temperatura'!$H$3,0)</f>
        <v>168.9</v>
      </c>
      <c r="G7" s="147">
        <f ca="1">OFFSET('7-Monitoramento das temperatura'!F3,'7-Monitoramento das temperatura'!$H$3,0)</f>
        <v>3.1E-2</v>
      </c>
      <c r="H7" s="147">
        <f ca="1">OFFSET('7-Monitoramento das temperatura'!G3,'7-Monitoramento das temperatura'!$H$3,0)</f>
        <v>17.43</v>
      </c>
    </row>
    <row r="8" spans="3:8" ht="22.2" thickTop="1" thickBot="1">
      <c r="C8" s="147">
        <f ca="1">OFFSET('7-Monitoramento das temperatura'!B4,'7-Monitoramento das temperatura'!$H$3,0)</f>
        <v>5</v>
      </c>
      <c r="D8" s="147">
        <f ca="1">OFFSET('7-Monitoramento das temperatura'!C4,'7-Monitoramento das temperatura'!$H$3,0)</f>
        <v>67.2</v>
      </c>
      <c r="E8" s="147">
        <f ca="1">OFFSET('7-Monitoramento das temperatura'!D4,'7-Monitoramento das temperatura'!$H$3,0)</f>
        <v>41.7</v>
      </c>
      <c r="F8" s="147">
        <f ca="1">OFFSET('7-Monitoramento das temperatura'!E4,'7-Monitoramento das temperatura'!$H$3,0)</f>
        <v>198.8</v>
      </c>
      <c r="G8" s="147">
        <f ca="1">OFFSET('7-Monitoramento das temperatura'!F4,'7-Monitoramento das temperatura'!$H$3,0)</f>
        <v>4.2410000000000003E-2</v>
      </c>
      <c r="H8" s="147">
        <f ca="1">OFFSET('7-Monitoramento das temperatura'!G4,'7-Monitoramento das temperatura'!$H$3,0)</f>
        <v>23.44</v>
      </c>
    </row>
    <row r="9" spans="3:8" ht="22.2" thickTop="1" thickBot="1">
      <c r="C9" s="147">
        <f ca="1">OFFSET('7-Monitoramento das temperatura'!B5,'7-Monitoramento das temperatura'!$H$3,0)</f>
        <v>10</v>
      </c>
      <c r="D9" s="147">
        <f ca="1">OFFSET('7-Monitoramento das temperatura'!C5,'7-Monitoramento das temperatura'!$H$3,0)</f>
        <v>67.8</v>
      </c>
      <c r="E9" s="147">
        <f ca="1">OFFSET('7-Monitoramento das temperatura'!D5,'7-Monitoramento das temperatura'!$H$3,0)</f>
        <v>45</v>
      </c>
      <c r="F9" s="147">
        <f ca="1">OFFSET('7-Monitoramento das temperatura'!E5,'7-Monitoramento das temperatura'!$H$3,0)</f>
        <v>231.3</v>
      </c>
      <c r="G9" s="147">
        <f ca="1">OFFSET('7-Monitoramento das temperatura'!F5,'7-Monitoramento das temperatura'!$H$3,0)</f>
        <v>5.4539999999999998E-2</v>
      </c>
      <c r="H9" s="147">
        <f ca="1">OFFSET('7-Monitoramento das temperatura'!G5,'7-Monitoramento das temperatura'!$H$3,0)</f>
        <v>28.83</v>
      </c>
    </row>
    <row r="10" spans="3:8" ht="22.2" thickTop="1" thickBot="1">
      <c r="C10" s="147">
        <f ca="1">OFFSET('7-Monitoramento das temperatura'!B6,'7-Monitoramento das temperatura'!$H$3,0)</f>
        <v>15</v>
      </c>
      <c r="D10" s="147">
        <f ca="1">OFFSET('7-Monitoramento das temperatura'!C6,'7-Monitoramento das temperatura'!$H$3,0)</f>
        <v>70.8</v>
      </c>
      <c r="E10" s="147">
        <f ca="1">OFFSET('7-Monitoramento das temperatura'!D6,'7-Monitoramento das temperatura'!$H$3,0)</f>
        <v>50.4</v>
      </c>
      <c r="F10" s="147">
        <f ca="1">OFFSET('7-Monitoramento das temperatura'!E6,'7-Monitoramento das temperatura'!$H$3,0)</f>
        <v>297.5</v>
      </c>
      <c r="G10" s="147">
        <f ca="1">OFFSET('7-Monitoramento das temperatura'!F6,'7-Monitoramento das temperatura'!$H$3,0)</f>
        <v>7.8490000000000004E-2</v>
      </c>
      <c r="H10" s="147">
        <f ca="1">OFFSET('7-Monitoramento das temperatura'!G6,'7-Monitoramento das temperatura'!$H$3,0)</f>
        <v>35.18</v>
      </c>
    </row>
    <row r="11" spans="3:8" ht="21.6" thickTop="1"/>
    <row r="24" spans="3:11" ht="21.6" thickBot="1"/>
    <row r="25" spans="3:11" ht="22.2" thickTop="1" thickBot="1">
      <c r="C25" s="269" t="s">
        <v>293</v>
      </c>
      <c r="D25" s="269"/>
      <c r="E25" s="269"/>
      <c r="F25" s="269"/>
      <c r="H25" s="269" t="s">
        <v>293</v>
      </c>
      <c r="I25" s="269"/>
      <c r="J25" s="269"/>
      <c r="K25" s="269"/>
    </row>
    <row r="26" spans="3:11" ht="21.6" thickTop="1"/>
  </sheetData>
  <mergeCells count="2">
    <mergeCell ref="H25:K25"/>
    <mergeCell ref="C25:F25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4" r:id="rId3" name="Scroll Bar 2">
              <controlPr defaultSize="0" autoPict="0">
                <anchor moveWithCells="1">
                  <from>
                    <xdr:col>1</xdr:col>
                    <xdr:colOff>22860</xdr:colOff>
                    <xdr:row>4</xdr:row>
                    <xdr:rowOff>220980</xdr:rowOff>
                  </from>
                  <to>
                    <xdr:col>1</xdr:col>
                    <xdr:colOff>556260</xdr:colOff>
                    <xdr:row>10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F03A7-4E34-45C0-8BAE-78DA04C9210D}">
  <dimension ref="C12:N42"/>
  <sheetViews>
    <sheetView showRowColHeaders="0" zoomScale="60" zoomScaleNormal="60" workbookViewId="0">
      <selection activeCell="F11" sqref="F11"/>
    </sheetView>
  </sheetViews>
  <sheetFormatPr defaultColWidth="9.109375" defaultRowHeight="21"/>
  <cols>
    <col min="1" max="2" width="9.109375" style="120"/>
    <col min="3" max="3" width="28.109375" style="120" customWidth="1"/>
    <col min="4" max="4" width="30.109375" style="120" customWidth="1"/>
    <col min="5" max="5" width="21.6640625" style="120" customWidth="1"/>
    <col min="6" max="6" width="27.6640625" style="120" customWidth="1"/>
    <col min="7" max="7" width="28.33203125" style="120" customWidth="1"/>
    <col min="8" max="8" width="37.109375" style="120" customWidth="1"/>
    <col min="9" max="9" width="33.109375" style="120" customWidth="1"/>
    <col min="10" max="10" width="30.33203125" style="120" customWidth="1"/>
    <col min="11" max="11" width="25.6640625" style="120" customWidth="1"/>
    <col min="12" max="12" width="22.6640625" style="120" customWidth="1"/>
    <col min="13" max="13" width="18.88671875" style="120" customWidth="1"/>
    <col min="14" max="14" width="25.6640625" style="120" bestFit="1" customWidth="1"/>
    <col min="15" max="16384" width="9.109375" style="120"/>
  </cols>
  <sheetData>
    <row r="12" spans="3:11" ht="21.6" thickBot="1"/>
    <row r="13" spans="3:11" ht="22.2" thickTop="1" thickBot="1">
      <c r="C13" s="259" t="s">
        <v>23</v>
      </c>
      <c r="D13" s="259"/>
      <c r="E13" s="259"/>
      <c r="G13" s="258" t="s">
        <v>49</v>
      </c>
      <c r="H13" s="258"/>
      <c r="J13" s="269" t="s">
        <v>28</v>
      </c>
      <c r="K13" s="269"/>
    </row>
    <row r="14" spans="3:11" ht="22.2" thickTop="1" thickBot="1">
      <c r="C14" s="228" t="s">
        <v>300</v>
      </c>
      <c r="D14" s="228" t="s">
        <v>301</v>
      </c>
      <c r="E14" s="228" t="s">
        <v>302</v>
      </c>
      <c r="G14" s="225" t="s">
        <v>306</v>
      </c>
      <c r="H14" s="225" t="s">
        <v>302</v>
      </c>
      <c r="J14" s="229" t="s">
        <v>307</v>
      </c>
      <c r="K14" s="229" t="s">
        <v>302</v>
      </c>
    </row>
    <row r="15" spans="3:11" ht="22.2" thickTop="1" thickBot="1">
      <c r="C15" s="227">
        <v>16.100000000000001</v>
      </c>
      <c r="D15" s="227">
        <v>5.59</v>
      </c>
      <c r="E15" s="227">
        <v>5.39</v>
      </c>
      <c r="G15" s="167">
        <v>0.62</v>
      </c>
      <c r="H15" s="167">
        <v>0.61</v>
      </c>
      <c r="J15" s="230">
        <v>0.95</v>
      </c>
      <c r="K15" s="230">
        <v>0.91</v>
      </c>
    </row>
    <row r="16" spans="3:11" ht="27" customHeight="1" thickTop="1"/>
    <row r="18" spans="5:14">
      <c r="N18" s="138"/>
    </row>
    <row r="22" spans="5:14" ht="21.6" thickBot="1"/>
    <row r="23" spans="5:14" ht="22.2" thickTop="1" thickBot="1">
      <c r="E23" s="269" t="s">
        <v>303</v>
      </c>
      <c r="F23" s="269"/>
      <c r="I23" s="281" t="s">
        <v>305</v>
      </c>
      <c r="J23" s="282"/>
      <c r="M23" s="259" t="s">
        <v>310</v>
      </c>
      <c r="N23" s="259"/>
    </row>
    <row r="24" spans="5:14" ht="22.2" thickTop="1" thickBot="1">
      <c r="E24" s="229" t="s">
        <v>304</v>
      </c>
      <c r="F24" s="229" t="s">
        <v>302</v>
      </c>
      <c r="I24" s="225" t="s">
        <v>306</v>
      </c>
      <c r="J24" s="225" t="s">
        <v>302</v>
      </c>
      <c r="M24" s="228" t="s">
        <v>308</v>
      </c>
      <c r="N24" s="228" t="s">
        <v>309</v>
      </c>
    </row>
    <row r="25" spans="5:14" ht="22.2" thickTop="1" thickBot="1">
      <c r="E25" s="230">
        <v>1287.8</v>
      </c>
      <c r="F25" s="230">
        <v>1742.9</v>
      </c>
      <c r="I25" s="167">
        <v>490.63</v>
      </c>
      <c r="J25" s="167">
        <v>720.2</v>
      </c>
      <c r="M25" s="227">
        <v>20.87</v>
      </c>
      <c r="N25" s="227">
        <v>26.8</v>
      </c>
    </row>
    <row r="26" spans="5:14" ht="21.6" thickTop="1"/>
    <row r="38" spans="4:13" ht="21.6" thickBot="1"/>
    <row r="39" spans="4:13" ht="22.2" thickTop="1" thickBot="1">
      <c r="D39" s="259" t="s">
        <v>311</v>
      </c>
      <c r="E39" s="259"/>
      <c r="H39" s="281" t="s">
        <v>312</v>
      </c>
      <c r="I39" s="282"/>
      <c r="L39" s="269" t="s">
        <v>313</v>
      </c>
      <c r="M39" s="269"/>
    </row>
    <row r="40" spans="4:13" ht="22.2" thickTop="1" thickBot="1">
      <c r="D40" s="228" t="s">
        <v>308</v>
      </c>
      <c r="E40" s="228" t="s">
        <v>309</v>
      </c>
      <c r="H40" s="225" t="s">
        <v>308</v>
      </c>
      <c r="I40" s="225" t="s">
        <v>309</v>
      </c>
      <c r="L40" s="229" t="s">
        <v>308</v>
      </c>
      <c r="M40" s="229" t="s">
        <v>309</v>
      </c>
    </row>
    <row r="41" spans="4:13" ht="22.2" thickTop="1" thickBot="1">
      <c r="D41" s="227">
        <v>2398.9499999999998</v>
      </c>
      <c r="E41" s="227">
        <v>1784.3</v>
      </c>
      <c r="H41" s="167">
        <v>1598.99</v>
      </c>
      <c r="I41" s="167">
        <v>463.7</v>
      </c>
      <c r="L41" s="230">
        <v>1822.86</v>
      </c>
      <c r="M41" s="230" t="s">
        <v>314</v>
      </c>
    </row>
    <row r="42" spans="4:13" ht="21.6" thickTop="1"/>
  </sheetData>
  <mergeCells count="9">
    <mergeCell ref="C13:E13"/>
    <mergeCell ref="I23:J23"/>
    <mergeCell ref="G13:H13"/>
    <mergeCell ref="J13:K13"/>
    <mergeCell ref="L39:M39"/>
    <mergeCell ref="H39:I39"/>
    <mergeCell ref="D39:E39"/>
    <mergeCell ref="M23:N23"/>
    <mergeCell ref="E23:F23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24AA1-FF9D-4496-8E15-A9B73731D97E}">
  <dimension ref="A1"/>
  <sheetViews>
    <sheetView showRowColHeaders="0" zoomScale="70" zoomScaleNormal="70" workbookViewId="0"/>
  </sheetViews>
  <sheetFormatPr defaultColWidth="9.109375" defaultRowHeight="21"/>
  <cols>
    <col min="1" max="16384" width="9.109375" style="120"/>
  </cols>
  <sheetData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7DE4-F64B-4D0C-B27E-8F3E53D7D9D6}">
  <dimension ref="A1"/>
  <sheetViews>
    <sheetView showRowColHeaders="0" zoomScale="70" zoomScaleNormal="70" workbookViewId="0"/>
  </sheetViews>
  <sheetFormatPr defaultColWidth="9.109375" defaultRowHeight="21"/>
  <cols>
    <col min="1" max="16384" width="9.109375" style="120"/>
  </cols>
  <sheetData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outlinePr summaryBelow="0" summaryRight="0"/>
  </sheetPr>
  <dimension ref="A1:Z1000"/>
  <sheetViews>
    <sheetView showGridLines="0" topLeftCell="I82" zoomScaleNormal="100" workbookViewId="0">
      <selection activeCell="L7" sqref="L7"/>
    </sheetView>
  </sheetViews>
  <sheetFormatPr defaultColWidth="12.5546875" defaultRowHeight="15.75" customHeight="1"/>
  <cols>
    <col min="13" max="13" width="18.5546875" bestFit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C2" s="283" t="s">
        <v>134</v>
      </c>
      <c r="D2" s="275"/>
      <c r="E2" s="275"/>
      <c r="F2" s="275"/>
      <c r="G2" s="27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219" t="s">
        <v>133</v>
      </c>
      <c r="C3" s="14" t="s">
        <v>135</v>
      </c>
      <c r="D3" s="115" t="s">
        <v>136</v>
      </c>
      <c r="E3" s="16" t="s">
        <v>137</v>
      </c>
      <c r="F3" s="16" t="s">
        <v>138</v>
      </c>
      <c r="G3" s="16" t="s">
        <v>290</v>
      </c>
      <c r="H3" s="1">
        <v>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5">
        <v>1</v>
      </c>
      <c r="C4" s="15">
        <v>67.2</v>
      </c>
      <c r="D4" s="116">
        <v>38.1</v>
      </c>
      <c r="E4" s="116">
        <v>168.9</v>
      </c>
      <c r="F4" s="116">
        <v>3.1E-2</v>
      </c>
      <c r="G4" s="116">
        <v>17.43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24">
        <v>5</v>
      </c>
      <c r="C5" s="24">
        <v>67.2</v>
      </c>
      <c r="D5" s="80">
        <v>41.7</v>
      </c>
      <c r="E5" s="80">
        <v>198.8</v>
      </c>
      <c r="F5" s="80">
        <v>4.2410000000000003E-2</v>
      </c>
      <c r="G5" s="80">
        <v>23.44</v>
      </c>
      <c r="H5" s="1"/>
      <c r="I5" s="1"/>
      <c r="J5" s="1"/>
      <c r="K5" s="284" t="s">
        <v>140</v>
      </c>
      <c r="L5" s="2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24">
        <v>10</v>
      </c>
      <c r="C6" s="24">
        <v>67.8</v>
      </c>
      <c r="D6" s="80">
        <v>45</v>
      </c>
      <c r="E6" s="80">
        <v>231.3</v>
      </c>
      <c r="F6" s="80">
        <v>5.4539999999999998E-2</v>
      </c>
      <c r="G6" s="80">
        <v>28.83</v>
      </c>
      <c r="H6" s="1"/>
      <c r="I6" s="1"/>
      <c r="J6" s="1"/>
      <c r="K6" s="24" t="s">
        <v>141</v>
      </c>
      <c r="L6" s="50" t="s">
        <v>142</v>
      </c>
      <c r="M6" s="16" t="s">
        <v>138</v>
      </c>
      <c r="N6" s="16" t="s">
        <v>139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24">
        <v>15</v>
      </c>
      <c r="C7" s="24">
        <v>70.8</v>
      </c>
      <c r="D7" s="80">
        <v>50.4</v>
      </c>
      <c r="E7" s="80">
        <v>297.5</v>
      </c>
      <c r="F7" s="80">
        <v>7.8490000000000004E-2</v>
      </c>
      <c r="G7" s="80">
        <v>35.18</v>
      </c>
      <c r="H7" s="1"/>
      <c r="I7" s="1"/>
      <c r="J7" s="1"/>
      <c r="K7" s="30">
        <v>20.7</v>
      </c>
      <c r="L7" s="54">
        <v>14.7</v>
      </c>
      <c r="M7" s="40">
        <v>7.9579999999999998E-3</v>
      </c>
      <c r="N7" s="40">
        <v>52.43</v>
      </c>
      <c r="O7" s="1"/>
      <c r="P7" s="1"/>
      <c r="Q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24">
        <v>20</v>
      </c>
      <c r="C8" s="24">
        <v>71.900000000000006</v>
      </c>
      <c r="D8" s="80">
        <v>53</v>
      </c>
      <c r="E8" s="80">
        <v>336.9</v>
      </c>
      <c r="F8" s="80">
        <v>9.2969999999999997E-2</v>
      </c>
      <c r="G8" s="80">
        <v>38.94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24">
        <v>25</v>
      </c>
      <c r="C9" s="24">
        <v>73.2</v>
      </c>
      <c r="D9" s="80">
        <v>50.8</v>
      </c>
      <c r="E9" s="80">
        <v>303</v>
      </c>
      <c r="F9" s="80">
        <v>7.9530000000000003E-2</v>
      </c>
      <c r="G9" s="80">
        <v>32.130000000000003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24">
        <v>30</v>
      </c>
      <c r="C10" s="24">
        <v>74.099999999999994</v>
      </c>
      <c r="D10" s="80">
        <v>59.1</v>
      </c>
      <c r="E10" s="80">
        <v>454.8</v>
      </c>
      <c r="F10" s="80">
        <v>0.1368</v>
      </c>
      <c r="G10" s="80">
        <v>49.18</v>
      </c>
      <c r="H10" s="1"/>
      <c r="I10" s="1"/>
      <c r="J10" s="1"/>
      <c r="K10" s="284" t="s">
        <v>143</v>
      </c>
      <c r="L10" s="28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24">
        <v>40</v>
      </c>
      <c r="C11" s="24">
        <v>75.2</v>
      </c>
      <c r="D11" s="80">
        <v>62.1</v>
      </c>
      <c r="E11" s="80">
        <v>530.29999999999995</v>
      </c>
      <c r="F11" s="80">
        <v>0.16489999999999999</v>
      </c>
      <c r="G11" s="80">
        <v>54.59</v>
      </c>
      <c r="H11" s="1"/>
      <c r="I11" s="1"/>
      <c r="J11" s="1"/>
      <c r="K11" s="24" t="s">
        <v>141</v>
      </c>
      <c r="L11" s="50" t="s">
        <v>144</v>
      </c>
      <c r="M11" s="16" t="s">
        <v>138</v>
      </c>
      <c r="N11" s="16" t="s">
        <v>139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24">
        <v>50</v>
      </c>
      <c r="C12" s="24">
        <v>75.7</v>
      </c>
      <c r="D12" s="80">
        <v>64.2</v>
      </c>
      <c r="E12" s="80">
        <v>592.1</v>
      </c>
      <c r="F12" s="80">
        <v>1.881</v>
      </c>
      <c r="G12" s="80">
        <v>59.24</v>
      </c>
      <c r="H12" s="1"/>
      <c r="I12" s="1"/>
      <c r="J12" s="1"/>
      <c r="K12" s="30">
        <v>15.7</v>
      </c>
      <c r="L12" s="54">
        <v>15.6</v>
      </c>
      <c r="M12" s="26">
        <v>1.103E-2</v>
      </c>
      <c r="N12" s="26">
        <v>98.99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30">
        <v>60</v>
      </c>
      <c r="C13" s="30">
        <v>75.8</v>
      </c>
      <c r="D13" s="89">
        <v>65.2</v>
      </c>
      <c r="E13" s="89">
        <v>624.6</v>
      </c>
      <c r="F13" s="89">
        <v>0.20039999999999999</v>
      </c>
      <c r="G13" s="89">
        <v>61.91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26" t="s">
        <v>145</v>
      </c>
      <c r="L16" s="16" t="s">
        <v>138</v>
      </c>
      <c r="M16" s="16" t="s">
        <v>291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84" t="s">
        <v>133</v>
      </c>
      <c r="B17" s="283" t="s">
        <v>146</v>
      </c>
      <c r="C17" s="275"/>
      <c r="D17" s="275"/>
      <c r="E17" s="275"/>
      <c r="F17" s="273"/>
      <c r="G17" s="1"/>
      <c r="I17" s="1"/>
      <c r="J17" s="1"/>
      <c r="K17" s="26">
        <v>80</v>
      </c>
      <c r="L17" s="26">
        <v>1.103E-2</v>
      </c>
      <c r="M17" s="26">
        <v>3.726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47"/>
      <c r="B18" s="78" t="s">
        <v>147</v>
      </c>
      <c r="C18" s="117" t="s">
        <v>148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5">
        <v>1</v>
      </c>
      <c r="B19" s="16">
        <v>89.7</v>
      </c>
      <c r="C19" s="17">
        <v>58.4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24">
        <v>5</v>
      </c>
      <c r="B20" s="25">
        <v>83.4</v>
      </c>
      <c r="C20" s="50">
        <v>57.9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24">
        <v>10</v>
      </c>
      <c r="B21" s="25">
        <v>78.8</v>
      </c>
      <c r="C21" s="50">
        <v>53.2</v>
      </c>
      <c r="D21" s="95" t="s">
        <v>149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24">
        <v>15</v>
      </c>
      <c r="B22" s="25">
        <v>80.7</v>
      </c>
      <c r="C22" s="50">
        <v>56.9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24">
        <v>20</v>
      </c>
      <c r="B23" s="25">
        <v>80</v>
      </c>
      <c r="C23" s="50">
        <v>57.4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24">
        <v>25</v>
      </c>
      <c r="B24" s="25">
        <v>80</v>
      </c>
      <c r="C24" s="50">
        <v>58.8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24">
        <v>30</v>
      </c>
      <c r="B25" s="25">
        <v>79.900000000000006</v>
      </c>
      <c r="C25" s="50">
        <v>59.8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24">
        <v>40</v>
      </c>
      <c r="B26" s="25">
        <v>79.900000000000006</v>
      </c>
      <c r="C26" s="50">
        <v>60.7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24">
        <v>50</v>
      </c>
      <c r="B27" s="25">
        <v>80.099999999999994</v>
      </c>
      <c r="C27" s="50">
        <v>62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0">
        <v>60</v>
      </c>
      <c r="B28" s="31">
        <v>80.2</v>
      </c>
      <c r="C28" s="54">
        <v>62.7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C2:G2"/>
    <mergeCell ref="K5:L5"/>
    <mergeCell ref="K10:L10"/>
    <mergeCell ref="A17:A18"/>
    <mergeCell ref="B17:F17"/>
  </mergeCells>
  <hyperlinks>
    <hyperlink ref="D21" r:id="rId1" xr:uid="{00000000-0004-0000-06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91D24-6FFC-4914-B2A5-445C9FC9EFCD}">
  <dimension ref="A1"/>
  <sheetViews>
    <sheetView showRowColHeaders="0" zoomScale="70" zoomScaleNormal="70" workbookViewId="0"/>
  </sheetViews>
  <sheetFormatPr defaultColWidth="9.109375" defaultRowHeight="21"/>
  <cols>
    <col min="1" max="16384" width="9.109375" style="119"/>
  </cols>
  <sheetData/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outlinePr summaryBelow="0" summaryRight="0"/>
  </sheetPr>
  <dimension ref="A1:Z1000"/>
  <sheetViews>
    <sheetView topLeftCell="J50" zoomScale="90" zoomScaleNormal="90" workbookViewId="0">
      <selection activeCell="K50" sqref="K50"/>
    </sheetView>
  </sheetViews>
  <sheetFormatPr defaultColWidth="12.5546875" defaultRowHeight="15.75" customHeight="1"/>
  <cols>
    <col min="2" max="2" width="16" customWidth="1"/>
    <col min="3" max="4" width="23.88671875" customWidth="1"/>
    <col min="5" max="5" width="19" customWidth="1"/>
    <col min="6" max="8" width="23.88671875" customWidth="1"/>
    <col min="9" max="9" width="27.6640625" bestFit="1" customWidth="1"/>
    <col min="10" max="10" width="24.33203125" customWidth="1"/>
    <col min="11" max="11" width="23.88671875" customWidth="1"/>
    <col min="12" max="13" width="26.88671875" bestFit="1" customWidth="1"/>
    <col min="14" max="14" width="21.88671875" bestFit="1" customWidth="1"/>
    <col min="15" max="15" width="37.33203125" customWidth="1"/>
    <col min="16" max="16" width="34.109375" customWidth="1"/>
    <col min="17" max="17" width="23.88671875" customWidth="1"/>
    <col min="18" max="18" width="26.44140625" customWidth="1"/>
    <col min="19" max="19" width="13.5546875" customWidth="1"/>
    <col min="22" max="22" width="31.109375" bestFit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F3" s="1"/>
      <c r="G3" s="64"/>
      <c r="H3" s="1"/>
      <c r="I3" s="1"/>
      <c r="J3" s="1">
        <v>3</v>
      </c>
      <c r="K3" s="1"/>
      <c r="L3" s="1"/>
      <c r="M3" s="1"/>
      <c r="N3" s="1"/>
      <c r="O3" s="1"/>
      <c r="P3" s="1"/>
      <c r="Q3" s="1"/>
      <c r="R3" s="7" t="s">
        <v>51</v>
      </c>
      <c r="S3" s="1"/>
      <c r="T3" s="1"/>
      <c r="U3" s="1"/>
      <c r="V3" s="1"/>
      <c r="W3" s="1"/>
      <c r="X3" s="1"/>
      <c r="Y3" s="1"/>
      <c r="Z3" s="1"/>
    </row>
    <row r="4" spans="1:26">
      <c r="A4" s="1"/>
      <c r="I4" s="1"/>
      <c r="J4" s="284" t="s">
        <v>52</v>
      </c>
      <c r="K4" s="287"/>
      <c r="L4" s="287"/>
      <c r="M4" s="287"/>
      <c r="N4" s="287"/>
      <c r="O4" s="285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I5" s="1"/>
      <c r="J5" s="14" t="s">
        <v>53</v>
      </c>
      <c r="K5" s="14" t="s">
        <v>53</v>
      </c>
      <c r="L5" s="18" t="s">
        <v>54</v>
      </c>
      <c r="M5" s="18" t="s">
        <v>55</v>
      </c>
      <c r="N5" s="14" t="s">
        <v>226</v>
      </c>
      <c r="O5" s="1" t="s">
        <v>228</v>
      </c>
      <c r="R5" s="1">
        <v>7</v>
      </c>
      <c r="T5" s="1"/>
      <c r="U5" s="1"/>
      <c r="V5" s="1"/>
      <c r="W5" s="1"/>
      <c r="X5" s="1"/>
      <c r="Y5" s="1"/>
      <c r="Z5" s="1"/>
    </row>
    <row r="6" spans="1:26">
      <c r="A6" s="1"/>
      <c r="I6" s="1"/>
      <c r="J6" s="18" t="s">
        <v>56</v>
      </c>
      <c r="K6" s="18" t="s">
        <v>57</v>
      </c>
      <c r="L6" s="18" t="s">
        <v>56</v>
      </c>
      <c r="M6" s="65" t="s">
        <v>58</v>
      </c>
      <c r="N6" s="66" t="s">
        <v>227</v>
      </c>
      <c r="O6" s="67" t="s">
        <v>59</v>
      </c>
      <c r="R6" s="7" t="s">
        <v>219</v>
      </c>
      <c r="S6" s="10">
        <f>1*1000</f>
        <v>1000</v>
      </c>
      <c r="U6" s="1"/>
      <c r="V6" s="1"/>
      <c r="W6" s="1"/>
      <c r="X6" s="1"/>
      <c r="Y6" s="1"/>
      <c r="Z6" s="1"/>
    </row>
    <row r="7" spans="1:26">
      <c r="A7" s="1"/>
      <c r="I7" s="1"/>
      <c r="J7" s="24">
        <v>5</v>
      </c>
      <c r="K7" s="51">
        <f t="shared" ref="K7:K15" si="0">J7/1000</f>
        <v>5.0000000000000001E-3</v>
      </c>
      <c r="L7" s="25">
        <v>1</v>
      </c>
      <c r="M7" s="68">
        <f t="shared" ref="M7:M15" si="1">0.0029*(L7^(0.5))-0.0026</f>
        <v>2.9999999999999992E-4</v>
      </c>
      <c r="N7" s="69">
        <f>M7/$S$12</f>
        <v>0.15278874536821949</v>
      </c>
      <c r="O7" s="70">
        <f t="shared" ref="O7:O15" si="2">($S$6-$S$7)*K7*$S$8</f>
        <v>48.990762315000005</v>
      </c>
      <c r="R7" s="7" t="s">
        <v>220</v>
      </c>
      <c r="S7" s="26">
        <v>1.2077</v>
      </c>
      <c r="U7" s="1"/>
      <c r="V7" s="1"/>
      <c r="W7" s="1"/>
      <c r="X7" s="1"/>
      <c r="Y7" s="1"/>
      <c r="Z7" s="1"/>
    </row>
    <row r="8" spans="1:26">
      <c r="A8" s="1"/>
      <c r="I8" s="1"/>
      <c r="J8" s="24">
        <v>6</v>
      </c>
      <c r="K8" s="51">
        <f t="shared" si="0"/>
        <v>6.0000000000000001E-3</v>
      </c>
      <c r="L8" s="25">
        <v>11</v>
      </c>
      <c r="M8" s="68">
        <f t="shared" si="1"/>
        <v>7.0182118920306593E-3</v>
      </c>
      <c r="N8" s="69">
        <f t="shared" ref="N8:N15" si="3">M8/$S$12</f>
        <v>3.5743459657056085</v>
      </c>
      <c r="O8" s="71">
        <f t="shared" si="2"/>
        <v>58.788914778000006</v>
      </c>
      <c r="R8" s="26" t="s">
        <v>221</v>
      </c>
      <c r="S8" s="26">
        <v>9.81</v>
      </c>
      <c r="U8" s="1"/>
      <c r="V8" s="1"/>
      <c r="W8" s="1"/>
      <c r="X8" s="1"/>
      <c r="Y8" s="1"/>
      <c r="Z8" s="1"/>
    </row>
    <row r="9" spans="1:26">
      <c r="A9" s="1"/>
      <c r="I9" s="1"/>
      <c r="J9" s="24">
        <v>8</v>
      </c>
      <c r="K9" s="51">
        <f t="shared" si="0"/>
        <v>8.0000000000000002E-3</v>
      </c>
      <c r="L9" s="25">
        <v>22</v>
      </c>
      <c r="M9" s="68">
        <f t="shared" si="1"/>
        <v>1.1002205703487946E-2</v>
      </c>
      <c r="N9" s="69">
        <f t="shared" si="3"/>
        <v>5.6033773523966408</v>
      </c>
      <c r="O9" s="71">
        <f t="shared" si="2"/>
        <v>78.385219704000008</v>
      </c>
      <c r="R9" s="63" t="s">
        <v>225</v>
      </c>
      <c r="S9">
        <v>0.2</v>
      </c>
      <c r="U9" s="1"/>
      <c r="V9" s="1"/>
      <c r="W9" s="1"/>
      <c r="X9" s="1"/>
      <c r="Y9" s="1"/>
      <c r="Z9" s="1"/>
    </row>
    <row r="10" spans="1:26">
      <c r="A10" s="1"/>
      <c r="I10" s="1"/>
      <c r="J10" s="24">
        <v>9</v>
      </c>
      <c r="K10" s="51">
        <f t="shared" si="0"/>
        <v>8.9999999999999993E-3</v>
      </c>
      <c r="L10" s="25">
        <v>27</v>
      </c>
      <c r="M10" s="68">
        <f t="shared" si="1"/>
        <v>1.2468842025849232E-2</v>
      </c>
      <c r="N10" s="69">
        <f t="shared" si="3"/>
        <v>6.3503290977467755</v>
      </c>
      <c r="O10" s="71">
        <f t="shared" si="2"/>
        <v>88.183372166999987</v>
      </c>
      <c r="R10" s="26" t="s">
        <v>222</v>
      </c>
      <c r="S10" s="1">
        <f>5/100</f>
        <v>0.05</v>
      </c>
      <c r="U10" s="1"/>
      <c r="V10" s="1"/>
      <c r="W10" s="1"/>
      <c r="X10" s="1"/>
      <c r="Y10" s="1"/>
      <c r="Z10" s="1"/>
    </row>
    <row r="11" spans="1:26">
      <c r="A11" s="1"/>
      <c r="I11" s="1"/>
      <c r="J11" s="24">
        <v>13</v>
      </c>
      <c r="K11" s="51">
        <f t="shared" si="0"/>
        <v>1.2999999999999999E-2</v>
      </c>
      <c r="L11" s="25">
        <v>41</v>
      </c>
      <c r="M11" s="68">
        <f t="shared" si="1"/>
        <v>1.5969060288555256E-2</v>
      </c>
      <c r="N11" s="69">
        <f t="shared" si="3"/>
        <v>8.1329756206593835</v>
      </c>
      <c r="O11" s="71">
        <f t="shared" si="2"/>
        <v>127.37598201899999</v>
      </c>
      <c r="R11" s="26" t="s">
        <v>223</v>
      </c>
      <c r="S11" s="26">
        <f>(PI()*(S9^2))/4</f>
        <v>3.1415926535897934E-2</v>
      </c>
      <c r="U11" s="1"/>
      <c r="V11" s="1"/>
      <c r="W11" s="1"/>
      <c r="X11" s="1"/>
      <c r="Y11" s="1"/>
      <c r="Z11" s="1"/>
    </row>
    <row r="12" spans="1:26">
      <c r="A12" s="1"/>
      <c r="I12" s="1"/>
      <c r="J12" s="24">
        <v>15</v>
      </c>
      <c r="K12" s="51">
        <f t="shared" si="0"/>
        <v>1.4999999999999999E-2</v>
      </c>
      <c r="L12" s="25">
        <v>51</v>
      </c>
      <c r="M12" s="68">
        <f t="shared" si="1"/>
        <v>1.8110142442774264E-2</v>
      </c>
      <c r="N12" s="69">
        <f t="shared" si="3"/>
        <v>9.2234198075707408</v>
      </c>
      <c r="O12" s="71">
        <f t="shared" si="2"/>
        <v>146.97228694500001</v>
      </c>
      <c r="R12" s="26" t="s">
        <v>224</v>
      </c>
      <c r="S12" s="26">
        <f>(PI()*(S10^2))/4</f>
        <v>1.9634954084936209E-3</v>
      </c>
      <c r="U12" s="1"/>
      <c r="V12" s="1"/>
      <c r="W12" s="1"/>
      <c r="X12" s="1"/>
      <c r="Y12" s="1"/>
      <c r="Z12" s="1"/>
    </row>
    <row r="13" spans="1:26">
      <c r="A13" s="1"/>
      <c r="I13" s="1"/>
      <c r="J13" s="24">
        <v>17</v>
      </c>
      <c r="K13" s="51">
        <f t="shared" si="0"/>
        <v>1.7000000000000001E-2</v>
      </c>
      <c r="L13" s="25">
        <v>57</v>
      </c>
      <c r="M13" s="68">
        <f t="shared" si="1"/>
        <v>1.929451986228517E-2</v>
      </c>
      <c r="N13" s="69">
        <f t="shared" si="3"/>
        <v>9.826618274135809</v>
      </c>
      <c r="O13" s="71">
        <f t="shared" si="2"/>
        <v>166.568591871</v>
      </c>
      <c r="R13" s="1"/>
      <c r="U13" s="1"/>
      <c r="V13" s="1"/>
      <c r="W13" s="1"/>
      <c r="X13" s="1"/>
      <c r="Y13" s="1"/>
      <c r="Z13" s="1"/>
    </row>
    <row r="14" spans="1:26">
      <c r="A14" s="1"/>
      <c r="I14" s="1"/>
      <c r="J14" s="24">
        <v>19</v>
      </c>
      <c r="K14" s="51">
        <f t="shared" si="0"/>
        <v>1.9E-2</v>
      </c>
      <c r="L14" s="25">
        <v>66</v>
      </c>
      <c r="M14" s="68">
        <f t="shared" si="1"/>
        <v>2.0959711373444288E-2</v>
      </c>
      <c r="N14" s="69">
        <f t="shared" si="3"/>
        <v>10.674693346761845</v>
      </c>
      <c r="O14" s="71">
        <f t="shared" si="2"/>
        <v>186.16489679700001</v>
      </c>
      <c r="R14" s="1"/>
      <c r="U14" s="1"/>
      <c r="V14" s="1"/>
      <c r="W14" s="1"/>
      <c r="X14" s="1"/>
      <c r="Y14" s="1"/>
      <c r="Z14" s="1"/>
    </row>
    <row r="15" spans="1:26">
      <c r="A15" s="1"/>
      <c r="I15" s="1"/>
      <c r="J15" s="30">
        <v>21</v>
      </c>
      <c r="K15" s="56">
        <f t="shared" si="0"/>
        <v>2.1000000000000001E-2</v>
      </c>
      <c r="L15" s="31">
        <v>73</v>
      </c>
      <c r="M15" s="72">
        <f t="shared" si="1"/>
        <v>2.2177610861420838E-2</v>
      </c>
      <c r="N15" s="69">
        <f t="shared" si="3"/>
        <v>11.294964462603627</v>
      </c>
      <c r="O15" s="73">
        <f t="shared" si="2"/>
        <v>205.761201723</v>
      </c>
      <c r="R15" s="1"/>
      <c r="U15" s="1"/>
      <c r="V15" s="1"/>
      <c r="W15" s="1"/>
      <c r="X15" s="1"/>
      <c r="Y15" s="1"/>
      <c r="Z15" s="1"/>
    </row>
    <row r="16" spans="1:26">
      <c r="A16" s="1"/>
      <c r="B16" s="1"/>
      <c r="I16" s="1"/>
      <c r="J16" s="1"/>
      <c r="K16" s="1"/>
      <c r="L16" s="1"/>
      <c r="M16" s="1"/>
      <c r="N16" s="1"/>
      <c r="O16" s="74">
        <f>AVERAGE(O7:O15)</f>
        <v>123.02124759099999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D28" s="288" t="s">
        <v>60</v>
      </c>
      <c r="E28" s="275"/>
      <c r="F28" s="275"/>
      <c r="G28" s="27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I31" s="1"/>
      <c r="J31" s="75" t="s">
        <v>61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I32" s="76" t="s">
        <v>62</v>
      </c>
      <c r="J32" s="66" t="s">
        <v>63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>
        <v>2</v>
      </c>
      <c r="I33"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288" t="s">
        <v>53</v>
      </c>
      <c r="E34" s="273"/>
      <c r="F34" s="288" t="s">
        <v>64</v>
      </c>
      <c r="G34" s="275"/>
      <c r="H34" s="273"/>
      <c r="I34" s="77" t="s">
        <v>65</v>
      </c>
      <c r="J34" s="77" t="s">
        <v>66</v>
      </c>
      <c r="K34" s="26" t="s">
        <v>232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77" t="s">
        <v>67</v>
      </c>
      <c r="E35" s="78" t="s">
        <v>68</v>
      </c>
      <c r="F35" s="18" t="s">
        <v>67</v>
      </c>
      <c r="G35" s="18" t="s">
        <v>58</v>
      </c>
      <c r="H35" s="18" t="s">
        <v>69</v>
      </c>
      <c r="I35" s="79" t="s">
        <v>59</v>
      </c>
      <c r="J35" s="79" t="s">
        <v>59</v>
      </c>
      <c r="K35" s="79" t="s">
        <v>59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286" t="s">
        <v>70</v>
      </c>
      <c r="C36" s="1"/>
      <c r="D36" s="80">
        <v>7</v>
      </c>
      <c r="E36" s="81">
        <f t="shared" ref="E36:E79" si="4">D36/1000</f>
        <v>7.0000000000000001E-3</v>
      </c>
      <c r="F36" s="82">
        <v>2</v>
      </c>
      <c r="G36" s="83">
        <f t="shared" ref="G36:G79" si="5">0.0029*(F36^(0.5))-0.0026</f>
        <v>1.5012193308819761E-3</v>
      </c>
      <c r="H36" s="74">
        <f>G36/$S$12</f>
        <v>0.76456472695991706</v>
      </c>
      <c r="I36" s="84">
        <f>($S$6-$S$7)*$S$8*E36</f>
        <v>68.587067241</v>
      </c>
      <c r="J36" s="85">
        <f>49.35949+(-2.92078*H36)+(1.4844*(H36^2))</f>
        <v>47.994084345498258</v>
      </c>
      <c r="K36" s="86">
        <f>I36-J36</f>
        <v>20.592982895501741</v>
      </c>
      <c r="M36" s="1"/>
      <c r="O36" s="1"/>
      <c r="P36" s="1"/>
      <c r="Q36" s="1"/>
      <c r="R36" s="1"/>
      <c r="S36" s="1"/>
      <c r="T36" s="1"/>
      <c r="U36" s="1"/>
      <c r="V36" s="1">
        <v>3</v>
      </c>
      <c r="W36" s="1"/>
      <c r="X36" s="1"/>
      <c r="Y36" s="1"/>
      <c r="Z36" s="1"/>
    </row>
    <row r="37" spans="1:26">
      <c r="A37" s="1"/>
      <c r="B37" s="252"/>
      <c r="C37" s="1"/>
      <c r="D37" s="80">
        <v>25</v>
      </c>
      <c r="E37" s="81">
        <f t="shared" si="4"/>
        <v>2.5000000000000001E-2</v>
      </c>
      <c r="F37" s="82">
        <v>4</v>
      </c>
      <c r="G37" s="83">
        <f t="shared" si="5"/>
        <v>3.1999999999999997E-3</v>
      </c>
      <c r="H37" s="74">
        <f t="shared" ref="H37:H79" si="6">G37/$S$12</f>
        <v>1.629746617261008</v>
      </c>
      <c r="I37" s="84">
        <f t="shared" ref="I37:I79" si="7">($S$6-$S$7)*$S$8*E37</f>
        <v>244.95381157500003</v>
      </c>
      <c r="J37" s="85">
        <f t="shared" ref="J37:J79" si="8">49.35949+(-2.92078*H37)+(1.4844*(H37^2))</f>
        <v>48.542034974977952</v>
      </c>
      <c r="K37" s="86">
        <f t="shared" ref="K37:K79" si="9">I37-J37</f>
        <v>196.41177660002208</v>
      </c>
      <c r="M37" s="1"/>
      <c r="O37" s="1"/>
      <c r="P37" s="1"/>
      <c r="Q37" s="1"/>
      <c r="R37" s="1"/>
      <c r="S37" s="1"/>
      <c r="T37" s="1"/>
      <c r="U37" s="1"/>
      <c r="V37" s="1" t="s">
        <v>237</v>
      </c>
      <c r="W37" s="1">
        <f>5.59/1000</f>
        <v>5.5899999999999995E-3</v>
      </c>
      <c r="X37" s="1"/>
      <c r="Y37" s="1"/>
      <c r="Z37" s="1"/>
    </row>
    <row r="38" spans="1:26">
      <c r="A38" s="1"/>
      <c r="B38" s="252"/>
      <c r="C38" s="1"/>
      <c r="D38" s="80">
        <v>27</v>
      </c>
      <c r="E38" s="81">
        <f t="shared" si="4"/>
        <v>2.7E-2</v>
      </c>
      <c r="F38" s="82">
        <v>7</v>
      </c>
      <c r="G38" s="83">
        <f t="shared" si="5"/>
        <v>5.072678802087313E-3</v>
      </c>
      <c r="H38" s="74">
        <f t="shared" si="6"/>
        <v>2.5834940994229441</v>
      </c>
      <c r="I38" s="84">
        <f t="shared" si="7"/>
        <v>264.55011650099999</v>
      </c>
      <c r="J38" s="85">
        <f t="shared" si="8"/>
        <v>51.721213455433855</v>
      </c>
      <c r="K38" s="86">
        <f t="shared" si="9"/>
        <v>212.82890304556614</v>
      </c>
      <c r="O38" s="1"/>
      <c r="P38" s="1"/>
      <c r="Q38" s="1"/>
      <c r="R38" s="1"/>
      <c r="S38" s="1"/>
      <c r="T38" s="1"/>
      <c r="V38" s="1" t="s">
        <v>267</v>
      </c>
      <c r="W38" s="139">
        <v>1270.1436709599279</v>
      </c>
      <c r="X38" s="1"/>
      <c r="Y38" s="1"/>
      <c r="Z38" s="1"/>
    </row>
    <row r="39" spans="1:26">
      <c r="A39" s="1"/>
      <c r="B39" s="252"/>
      <c r="C39" s="1"/>
      <c r="D39" s="80">
        <v>38</v>
      </c>
      <c r="E39" s="81">
        <f t="shared" si="4"/>
        <v>3.7999999999999999E-2</v>
      </c>
      <c r="F39" s="82">
        <v>8</v>
      </c>
      <c r="G39" s="83">
        <f t="shared" si="5"/>
        <v>5.6024386617639522E-3</v>
      </c>
      <c r="H39" s="74">
        <f t="shared" si="6"/>
        <v>2.8532985804444033</v>
      </c>
      <c r="I39" s="84">
        <f t="shared" si="7"/>
        <v>372.32979359400002</v>
      </c>
      <c r="J39" s="85">
        <f t="shared" si="8"/>
        <v>53.110597276447677</v>
      </c>
      <c r="K39" s="86">
        <f t="shared" si="9"/>
        <v>319.21919631755236</v>
      </c>
      <c r="O39" s="1"/>
      <c r="P39" s="1"/>
      <c r="Q39" s="1"/>
      <c r="R39" s="1"/>
      <c r="S39" s="1"/>
      <c r="T39" s="1"/>
      <c r="V39" s="1" t="s">
        <v>220</v>
      </c>
      <c r="W39" s="1">
        <v>1.2077</v>
      </c>
      <c r="X39" s="1"/>
      <c r="Y39" s="1"/>
      <c r="Z39" s="1"/>
    </row>
    <row r="40" spans="1:26">
      <c r="A40" s="1"/>
      <c r="B40" s="252"/>
      <c r="C40" s="1"/>
      <c r="D40" s="80">
        <v>43</v>
      </c>
      <c r="E40" s="81">
        <f t="shared" si="4"/>
        <v>4.2999999999999997E-2</v>
      </c>
      <c r="F40" s="82">
        <v>9</v>
      </c>
      <c r="G40" s="83">
        <f t="shared" si="5"/>
        <v>6.0999999999999995E-3</v>
      </c>
      <c r="H40" s="74">
        <f t="shared" si="6"/>
        <v>3.1067044891537967</v>
      </c>
      <c r="I40" s="84">
        <f t="shared" si="7"/>
        <v>421.32055590900001</v>
      </c>
      <c r="J40" s="85">
        <f t="shared" si="8"/>
        <v>54.612343677148225</v>
      </c>
      <c r="K40" s="86">
        <f t="shared" si="9"/>
        <v>366.7082122318518</v>
      </c>
      <c r="O40" s="1"/>
      <c r="P40" s="1"/>
      <c r="Q40" s="1"/>
      <c r="R40" s="1"/>
      <c r="S40" s="1"/>
      <c r="T40" s="1"/>
      <c r="U40" s="1"/>
      <c r="V40" s="1" t="s">
        <v>268</v>
      </c>
      <c r="W40" s="69">
        <v>1.7459999999999999E-5</v>
      </c>
      <c r="X40" s="1"/>
      <c r="Y40" s="1"/>
      <c r="Z40" s="1"/>
    </row>
    <row r="41" spans="1:26">
      <c r="A41" s="1"/>
      <c r="B41" s="252"/>
      <c r="C41" s="1"/>
      <c r="D41" s="80">
        <v>51</v>
      </c>
      <c r="E41" s="81">
        <f t="shared" si="4"/>
        <v>5.0999999999999997E-2</v>
      </c>
      <c r="F41" s="82">
        <v>10</v>
      </c>
      <c r="G41" s="83">
        <f t="shared" si="5"/>
        <v>6.5706052144883006E-3</v>
      </c>
      <c r="H41" s="74">
        <f t="shared" si="6"/>
        <v>3.3463817567718279</v>
      </c>
      <c r="I41" s="84">
        <f t="shared" si="7"/>
        <v>499.70577561299996</v>
      </c>
      <c r="J41" s="85">
        <f t="shared" si="8"/>
        <v>56.208158360090877</v>
      </c>
      <c r="K41" s="86">
        <f t="shared" si="9"/>
        <v>443.49761725290909</v>
      </c>
      <c r="O41" s="1"/>
      <c r="P41" s="1"/>
      <c r="Q41" s="1"/>
      <c r="R41" s="1"/>
      <c r="S41" s="1"/>
      <c r="T41" s="1"/>
      <c r="U41" s="1"/>
      <c r="V41" s="1"/>
      <c r="W41" s="1">
        <v>9.81</v>
      </c>
      <c r="X41" s="1"/>
      <c r="Y41" s="1"/>
      <c r="Z41" s="1"/>
    </row>
    <row r="42" spans="1:26">
      <c r="A42" s="1"/>
      <c r="B42" s="252"/>
      <c r="C42" s="1"/>
      <c r="D42" s="80">
        <v>61</v>
      </c>
      <c r="E42" s="81">
        <f t="shared" si="4"/>
        <v>6.0999999999999999E-2</v>
      </c>
      <c r="F42" s="82">
        <v>12</v>
      </c>
      <c r="G42" s="83">
        <f t="shared" si="5"/>
        <v>7.4458946838994872E-3</v>
      </c>
      <c r="H42" s="74">
        <f t="shared" si="6"/>
        <v>3.7921630229896603</v>
      </c>
      <c r="I42" s="84">
        <f t="shared" si="7"/>
        <v>597.68730024299998</v>
      </c>
      <c r="J42" s="85">
        <f t="shared" si="8"/>
        <v>59.62983086897767</v>
      </c>
      <c r="K42" s="86">
        <f t="shared" si="9"/>
        <v>538.05746937402228</v>
      </c>
      <c r="O42" s="1"/>
      <c r="P42" s="1"/>
      <c r="Q42" s="1"/>
      <c r="R42" s="1"/>
      <c r="S42" s="1"/>
      <c r="T42" s="1"/>
      <c r="U42" s="1" t="s">
        <v>236</v>
      </c>
      <c r="V42" s="42">
        <f>(((0.0494*((W41*(W38-W39)*W37)/W39))^0.5)+(0.000861*((W41*(W38-W39)*(W37^2))/W40)))</f>
        <v>20.868996396042466</v>
      </c>
      <c r="W42" s="1"/>
      <c r="X42" s="1"/>
      <c r="Y42" s="1"/>
      <c r="Z42" s="1"/>
    </row>
    <row r="43" spans="1:26">
      <c r="A43" s="1"/>
      <c r="B43" s="252"/>
      <c r="C43" s="1"/>
      <c r="D43" s="80">
        <v>66</v>
      </c>
      <c r="E43" s="81">
        <f t="shared" si="4"/>
        <v>6.6000000000000003E-2</v>
      </c>
      <c r="F43" s="82">
        <v>13</v>
      </c>
      <c r="G43" s="83">
        <f t="shared" si="5"/>
        <v>7.8560986988455671E-3</v>
      </c>
      <c r="H43" s="74">
        <f t="shared" si="6"/>
        <v>4.0010782122850532</v>
      </c>
      <c r="I43" s="84">
        <f t="shared" si="7"/>
        <v>646.67806255800008</v>
      </c>
      <c r="J43" s="85">
        <f t="shared" si="8"/>
        <v>61.436426491326472</v>
      </c>
      <c r="K43" s="86">
        <f t="shared" si="9"/>
        <v>585.24163606667366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252"/>
      <c r="C44" s="1"/>
      <c r="D44" s="80">
        <v>73</v>
      </c>
      <c r="E44" s="81">
        <f t="shared" si="4"/>
        <v>7.2999999999999995E-2</v>
      </c>
      <c r="F44" s="82">
        <v>14</v>
      </c>
      <c r="G44" s="83">
        <f t="shared" si="5"/>
        <v>8.2508064216444289E-3</v>
      </c>
      <c r="H44" s="74">
        <f t="shared" si="6"/>
        <v>4.2021012047970032</v>
      </c>
      <c r="I44" s="84">
        <f t="shared" si="7"/>
        <v>715.26512979899996</v>
      </c>
      <c r="J44" s="85">
        <f t="shared" si="8"/>
        <v>63.297099235336084</v>
      </c>
      <c r="K44" s="86">
        <f t="shared" si="9"/>
        <v>651.96803056366389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252"/>
      <c r="C45" s="1"/>
      <c r="D45" s="80">
        <v>76</v>
      </c>
      <c r="E45" s="81">
        <f t="shared" si="4"/>
        <v>7.5999999999999998E-2</v>
      </c>
      <c r="F45" s="25">
        <v>16</v>
      </c>
      <c r="G45" s="83">
        <f t="shared" si="5"/>
        <v>8.9999999999999993E-3</v>
      </c>
      <c r="H45" s="74">
        <f t="shared" si="6"/>
        <v>4.583662361046585</v>
      </c>
      <c r="I45" s="84">
        <f t="shared" si="7"/>
        <v>744.65958718800005</v>
      </c>
      <c r="J45" s="85">
        <f t="shared" si="8"/>
        <v>67.158806223229917</v>
      </c>
      <c r="K45" s="86">
        <f t="shared" si="9"/>
        <v>677.50078096477012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252"/>
      <c r="C46" s="1"/>
      <c r="D46" s="80">
        <v>81</v>
      </c>
      <c r="E46" s="81">
        <f t="shared" si="4"/>
        <v>8.1000000000000003E-2</v>
      </c>
      <c r="F46" s="25">
        <v>18</v>
      </c>
      <c r="G46" s="83">
        <f t="shared" si="5"/>
        <v>9.7036579926459247E-3</v>
      </c>
      <c r="H46" s="74">
        <f t="shared" si="6"/>
        <v>4.9420324339288877</v>
      </c>
      <c r="I46" s="84">
        <f t="shared" si="7"/>
        <v>793.65034950300003</v>
      </c>
      <c r="J46" s="85">
        <f t="shared" si="8"/>
        <v>71.179417895219927</v>
      </c>
      <c r="K46" s="86">
        <f t="shared" si="9"/>
        <v>722.47093160778013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252"/>
      <c r="C47" s="1"/>
      <c r="D47" s="80">
        <v>88</v>
      </c>
      <c r="E47" s="81">
        <f t="shared" si="4"/>
        <v>8.7999999999999995E-2</v>
      </c>
      <c r="F47" s="25">
        <v>20</v>
      </c>
      <c r="G47" s="83">
        <f t="shared" si="5"/>
        <v>1.0369194269498781E-2</v>
      </c>
      <c r="H47" s="74">
        <f t="shared" si="6"/>
        <v>5.280987276386834</v>
      </c>
      <c r="I47" s="84">
        <f t="shared" si="7"/>
        <v>862.23741674400003</v>
      </c>
      <c r="J47" s="85">
        <f t="shared" si="8"/>
        <v>75.333062207745897</v>
      </c>
      <c r="K47" s="86">
        <f t="shared" si="9"/>
        <v>786.90435453625412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252"/>
      <c r="C48" s="1"/>
      <c r="D48" s="80">
        <v>99</v>
      </c>
      <c r="E48" s="81">
        <f t="shared" si="4"/>
        <v>9.9000000000000005E-2</v>
      </c>
      <c r="F48" s="25">
        <v>22</v>
      </c>
      <c r="G48" s="83">
        <f t="shared" si="5"/>
        <v>1.1002205703487946E-2</v>
      </c>
      <c r="H48" s="74">
        <f t="shared" si="6"/>
        <v>5.6033773523966408</v>
      </c>
      <c r="I48" s="84">
        <f t="shared" si="7"/>
        <v>970.01709383700006</v>
      </c>
      <c r="J48" s="85">
        <f t="shared" si="8"/>
        <v>79.600207857742035</v>
      </c>
      <c r="K48" s="86">
        <f t="shared" si="9"/>
        <v>890.41688597925804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252"/>
      <c r="C49" s="1"/>
      <c r="D49" s="80">
        <v>103</v>
      </c>
      <c r="E49" s="81">
        <f t="shared" si="4"/>
        <v>0.10299999999999999</v>
      </c>
      <c r="F49" s="25">
        <v>27</v>
      </c>
      <c r="G49" s="83">
        <f t="shared" si="5"/>
        <v>1.2468842025849232E-2</v>
      </c>
      <c r="H49" s="74">
        <f t="shared" si="6"/>
        <v>6.3503290977467755</v>
      </c>
      <c r="I49" s="84">
        <f t="shared" si="7"/>
        <v>1009.209703689</v>
      </c>
      <c r="J49" s="85">
        <f t="shared" si="8"/>
        <v>90.672499049882077</v>
      </c>
      <c r="K49" s="86">
        <f t="shared" si="9"/>
        <v>918.53720463911793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252"/>
      <c r="C50" s="1"/>
      <c r="D50" s="80">
        <v>141</v>
      </c>
      <c r="E50" s="81">
        <f t="shared" si="4"/>
        <v>0.14099999999999999</v>
      </c>
      <c r="F50" s="25">
        <v>38</v>
      </c>
      <c r="G50" s="83">
        <f t="shared" si="5"/>
        <v>1.5276800608610029E-2</v>
      </c>
      <c r="H50" s="74">
        <f t="shared" si="6"/>
        <v>7.780410660766595</v>
      </c>
      <c r="I50" s="84">
        <f t="shared" si="7"/>
        <v>1381.5394972829999</v>
      </c>
      <c r="J50" s="85">
        <f t="shared" si="8"/>
        <v>116.49246450071921</v>
      </c>
      <c r="K50" s="86">
        <f t="shared" si="9"/>
        <v>1265.0470327822807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252"/>
      <c r="C51" s="1"/>
      <c r="D51" s="80">
        <v>201</v>
      </c>
      <c r="E51" s="81">
        <f t="shared" si="4"/>
        <v>0.20100000000000001</v>
      </c>
      <c r="F51" s="25">
        <v>69</v>
      </c>
      <c r="G51" s="83">
        <f t="shared" si="5"/>
        <v>2.1489209202462417E-2</v>
      </c>
      <c r="H51" s="74">
        <f t="shared" si="6"/>
        <v>10.944364376664765</v>
      </c>
      <c r="I51" s="84">
        <f t="shared" si="7"/>
        <v>1969.4286450630002</v>
      </c>
      <c r="J51" s="85">
        <f t="shared" si="8"/>
        <v>195.19352268863452</v>
      </c>
      <c r="K51" s="86">
        <f t="shared" si="9"/>
        <v>1774.2351223743658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252"/>
      <c r="C52" s="1"/>
      <c r="D52" s="80">
        <v>205</v>
      </c>
      <c r="E52" s="81">
        <f t="shared" si="4"/>
        <v>0.20499999999999999</v>
      </c>
      <c r="F52" s="25">
        <v>80</v>
      </c>
      <c r="G52" s="83">
        <f t="shared" si="5"/>
        <v>2.3338388538997563E-2</v>
      </c>
      <c r="H52" s="74">
        <f t="shared" si="6"/>
        <v>11.886143679298238</v>
      </c>
      <c r="I52" s="84">
        <f t="shared" si="7"/>
        <v>2008.621254915</v>
      </c>
      <c r="J52" s="85">
        <f t="shared" si="8"/>
        <v>224.3593221913487</v>
      </c>
      <c r="K52" s="86">
        <f t="shared" si="9"/>
        <v>1784.2619327236514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252"/>
      <c r="C53" s="26" t="s">
        <v>71</v>
      </c>
      <c r="D53" s="87">
        <v>166</v>
      </c>
      <c r="E53" s="81">
        <f t="shared" si="4"/>
        <v>0.16600000000000001</v>
      </c>
      <c r="F53" s="88">
        <v>161</v>
      </c>
      <c r="G53" s="83">
        <f t="shared" si="5"/>
        <v>3.4196874867303606E-2</v>
      </c>
      <c r="H53" s="74">
        <f t="shared" si="6"/>
        <v>17.416325354964385</v>
      </c>
      <c r="I53" s="84">
        <f t="shared" si="7"/>
        <v>1626.4933088580001</v>
      </c>
      <c r="J53" s="85">
        <f t="shared" si="8"/>
        <v>448.75089566831855</v>
      </c>
      <c r="K53" s="86">
        <f t="shared" si="9"/>
        <v>1177.7424131896814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252"/>
      <c r="C54" s="1"/>
      <c r="D54" s="80">
        <v>161</v>
      </c>
      <c r="E54" s="81">
        <f t="shared" si="4"/>
        <v>0.161</v>
      </c>
      <c r="F54" s="25">
        <v>180</v>
      </c>
      <c r="G54" s="83">
        <f t="shared" si="5"/>
        <v>3.6307582808496344E-2</v>
      </c>
      <c r="H54" s="74">
        <f t="shared" si="6"/>
        <v>18.491300082209641</v>
      </c>
      <c r="I54" s="84">
        <f t="shared" si="7"/>
        <v>1577.5025465430001</v>
      </c>
      <c r="J54" s="85">
        <f t="shared" si="8"/>
        <v>502.90865905317992</v>
      </c>
      <c r="K54" s="86">
        <f t="shared" si="9"/>
        <v>1074.5938874898202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252"/>
      <c r="C55" s="1"/>
      <c r="D55" s="80">
        <v>157</v>
      </c>
      <c r="E55" s="81">
        <f t="shared" si="4"/>
        <v>0.157</v>
      </c>
      <c r="F55" s="25">
        <v>195</v>
      </c>
      <c r="G55" s="83">
        <f t="shared" si="5"/>
        <v>3.7896296126929928E-2</v>
      </c>
      <c r="H55" s="74">
        <f t="shared" si="6"/>
        <v>19.300425131120466</v>
      </c>
      <c r="I55" s="84">
        <f t="shared" si="7"/>
        <v>1538.3099366910001</v>
      </c>
      <c r="J55" s="85">
        <f t="shared" si="8"/>
        <v>545.93570964873072</v>
      </c>
      <c r="K55" s="86">
        <f t="shared" si="9"/>
        <v>992.37422704226935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252"/>
      <c r="C56" s="26" t="s">
        <v>72</v>
      </c>
      <c r="D56" s="87">
        <v>141</v>
      </c>
      <c r="E56" s="81">
        <f t="shared" si="4"/>
        <v>0.14099999999999999</v>
      </c>
      <c r="F56" s="88">
        <v>276</v>
      </c>
      <c r="G56" s="83">
        <f t="shared" si="5"/>
        <v>4.5578418404924832E-2</v>
      </c>
      <c r="H56" s="74">
        <f t="shared" si="6"/>
        <v>23.212897879854101</v>
      </c>
      <c r="I56" s="84">
        <f t="shared" si="7"/>
        <v>1381.5394972829999</v>
      </c>
      <c r="J56" s="85">
        <f t="shared" si="8"/>
        <v>781.41178150478584</v>
      </c>
      <c r="K56" s="86">
        <f t="shared" si="9"/>
        <v>600.12771577821411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252"/>
      <c r="C57" s="1"/>
      <c r="D57" s="80">
        <v>146</v>
      </c>
      <c r="E57" s="81">
        <f t="shared" si="4"/>
        <v>0.14599999999999999</v>
      </c>
      <c r="F57" s="25">
        <v>293</v>
      </c>
      <c r="G57" s="83">
        <f t="shared" si="5"/>
        <v>4.7040004029008702E-2</v>
      </c>
      <c r="H57" s="74">
        <f t="shared" si="6"/>
        <v>23.957277325694101</v>
      </c>
      <c r="I57" s="84">
        <f t="shared" si="7"/>
        <v>1430.5302595979999</v>
      </c>
      <c r="J57" s="85">
        <f t="shared" si="8"/>
        <v>831.35862108796482</v>
      </c>
      <c r="K57" s="86">
        <f t="shared" si="9"/>
        <v>599.17163851003511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252"/>
      <c r="C58" s="1"/>
      <c r="D58" s="80">
        <v>156</v>
      </c>
      <c r="E58" s="81">
        <f t="shared" si="4"/>
        <v>0.156</v>
      </c>
      <c r="F58" s="25">
        <v>357</v>
      </c>
      <c r="G58" s="83">
        <f t="shared" si="5"/>
        <v>5.2193886520304433E-2</v>
      </c>
      <c r="H58" s="74">
        <f t="shared" si="6"/>
        <v>26.582128124428465</v>
      </c>
      <c r="I58" s="84">
        <f t="shared" si="7"/>
        <v>1528.5117842280001</v>
      </c>
      <c r="J58" s="85">
        <f t="shared" si="8"/>
        <v>1020.6101364963008</v>
      </c>
      <c r="K58" s="86">
        <f t="shared" si="9"/>
        <v>507.90164773169931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252"/>
      <c r="C59" s="1"/>
      <c r="D59" s="80">
        <v>177</v>
      </c>
      <c r="E59" s="81">
        <f t="shared" si="4"/>
        <v>0.17699999999999999</v>
      </c>
      <c r="F59" s="25">
        <v>418</v>
      </c>
      <c r="G59" s="83">
        <f t="shared" si="5"/>
        <v>5.6690640070756526E-2</v>
      </c>
      <c r="H59" s="74">
        <f t="shared" si="6"/>
        <v>28.872305901774002</v>
      </c>
      <c r="I59" s="84">
        <f t="shared" si="7"/>
        <v>1734.272985951</v>
      </c>
      <c r="J59" s="85">
        <f t="shared" si="8"/>
        <v>1202.4405917465017</v>
      </c>
      <c r="K59" s="86">
        <f t="shared" si="9"/>
        <v>531.83239420449831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252"/>
      <c r="C60" s="1"/>
      <c r="D60" s="80">
        <v>187</v>
      </c>
      <c r="E60" s="81">
        <f t="shared" si="4"/>
        <v>0.187</v>
      </c>
      <c r="F60" s="25">
        <v>459</v>
      </c>
      <c r="G60" s="83">
        <f t="shared" si="5"/>
        <v>5.9530427328322789E-2</v>
      </c>
      <c r="H60" s="74">
        <f t="shared" si="6"/>
        <v>30.318597675761357</v>
      </c>
      <c r="I60" s="84">
        <f t="shared" si="7"/>
        <v>1832.254510581</v>
      </c>
      <c r="J60" s="85">
        <f t="shared" si="8"/>
        <v>1325.2917929232274</v>
      </c>
      <c r="K60" s="86">
        <f t="shared" si="9"/>
        <v>506.9627176577726</v>
      </c>
      <c r="L60">
        <v>1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252"/>
      <c r="C61" s="1"/>
      <c r="D61" s="80">
        <v>193</v>
      </c>
      <c r="E61" s="81">
        <f t="shared" si="4"/>
        <v>0.193</v>
      </c>
      <c r="F61" s="25">
        <v>481</v>
      </c>
      <c r="G61" s="83">
        <f t="shared" si="5"/>
        <v>6.1001965378437793E-2</v>
      </c>
      <c r="H61" s="74">
        <f t="shared" si="6"/>
        <v>31.068045850556917</v>
      </c>
      <c r="I61" s="84">
        <f t="shared" si="7"/>
        <v>1891.0434253590001</v>
      </c>
      <c r="J61" s="85">
        <f t="shared" si="8"/>
        <v>1391.3942863207026</v>
      </c>
      <c r="K61" s="86">
        <f t="shared" si="9"/>
        <v>499.64913903829756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252"/>
      <c r="C62" s="1">
        <v>1</v>
      </c>
      <c r="D62" s="80">
        <v>212</v>
      </c>
      <c r="E62" s="81">
        <f t="shared" si="4"/>
        <v>0.21199999999999999</v>
      </c>
      <c r="F62" s="25">
        <v>546</v>
      </c>
      <c r="G62" s="83">
        <f t="shared" si="5"/>
        <v>6.5163264384177952E-2</v>
      </c>
      <c r="H62" s="74">
        <f t="shared" si="6"/>
        <v>33.187378031187109</v>
      </c>
      <c r="I62" s="84">
        <f t="shared" si="7"/>
        <v>2077.2083221560001</v>
      </c>
      <c r="J62" s="85">
        <f t="shared" si="8"/>
        <v>1587.3476787263255</v>
      </c>
      <c r="K62" s="86">
        <f t="shared" si="9"/>
        <v>489.86064342967461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286" t="s">
        <v>73</v>
      </c>
      <c r="D63" s="80">
        <v>200</v>
      </c>
      <c r="E63" s="81">
        <f t="shared" si="4"/>
        <v>0.2</v>
      </c>
      <c r="F63" s="82">
        <v>523</v>
      </c>
      <c r="G63" s="83">
        <f t="shared" si="5"/>
        <v>6.3720660430969772E-2</v>
      </c>
      <c r="H63" s="74">
        <f t="shared" si="6"/>
        <v>32.452665870940734</v>
      </c>
      <c r="I63" s="84">
        <f t="shared" si="7"/>
        <v>1959.6304926000003</v>
      </c>
      <c r="J63" s="85">
        <f t="shared" si="8"/>
        <v>1517.9061376286136</v>
      </c>
      <c r="K63" s="86">
        <f t="shared" si="9"/>
        <v>441.72435497138667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252"/>
      <c r="D64" s="80">
        <v>195</v>
      </c>
      <c r="E64" s="81">
        <f t="shared" si="4"/>
        <v>0.19500000000000001</v>
      </c>
      <c r="F64" s="82">
        <v>508</v>
      </c>
      <c r="G64" s="83">
        <f t="shared" si="5"/>
        <v>6.2762680483590932E-2</v>
      </c>
      <c r="H64" s="74">
        <f t="shared" si="6"/>
        <v>31.964770690114317</v>
      </c>
      <c r="I64" s="84">
        <f t="shared" si="7"/>
        <v>1910.639730285</v>
      </c>
      <c r="J64" s="85">
        <f t="shared" si="8"/>
        <v>1472.678028552878</v>
      </c>
      <c r="K64" s="86">
        <f t="shared" si="9"/>
        <v>437.96170173212204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252"/>
      <c r="D65" s="80">
        <v>185</v>
      </c>
      <c r="E65" s="81">
        <f t="shared" si="4"/>
        <v>0.185</v>
      </c>
      <c r="F65" s="82">
        <v>488</v>
      </c>
      <c r="G65" s="83">
        <f t="shared" si="5"/>
        <v>6.1463093899686107E-2</v>
      </c>
      <c r="H65" s="74">
        <f t="shared" si="6"/>
        <v>31.302896677940357</v>
      </c>
      <c r="I65" s="84">
        <f t="shared" si="7"/>
        <v>1812.6582056550001</v>
      </c>
      <c r="J65" s="85">
        <f t="shared" si="8"/>
        <v>1412.4516331750144</v>
      </c>
      <c r="K65" s="86">
        <f t="shared" si="9"/>
        <v>400.20657247998565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252"/>
      <c r="D66" s="80">
        <v>180</v>
      </c>
      <c r="E66" s="81">
        <f t="shared" si="4"/>
        <v>0.18</v>
      </c>
      <c r="F66" s="82">
        <v>466</v>
      </c>
      <c r="G66" s="83">
        <f t="shared" si="5"/>
        <v>6.000239612027642E-2</v>
      </c>
      <c r="H66" s="74">
        <f t="shared" si="6"/>
        <v>30.558969407679854</v>
      </c>
      <c r="I66" s="84">
        <f t="shared" si="7"/>
        <v>1763.6674433400001</v>
      </c>
      <c r="J66" s="85">
        <f t="shared" si="8"/>
        <v>1346.3113106870583</v>
      </c>
      <c r="K66" s="86">
        <f t="shared" si="9"/>
        <v>417.35613265294182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252"/>
      <c r="D67" s="80">
        <v>173</v>
      </c>
      <c r="E67" s="81">
        <f t="shared" si="4"/>
        <v>0.17299999999999999</v>
      </c>
      <c r="F67" s="82">
        <v>438</v>
      </c>
      <c r="G67" s="83">
        <f t="shared" si="5"/>
        <v>5.809250365572341E-2</v>
      </c>
      <c r="H67" s="74">
        <f t="shared" si="6"/>
        <v>29.586269162855618</v>
      </c>
      <c r="I67" s="84">
        <f t="shared" si="7"/>
        <v>1695.080376099</v>
      </c>
      <c r="J67" s="85">
        <f t="shared" si="8"/>
        <v>1262.3100729814862</v>
      </c>
      <c r="K67" s="86">
        <f t="shared" si="9"/>
        <v>432.77030311751378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252"/>
      <c r="D68" s="80">
        <v>167</v>
      </c>
      <c r="E68" s="81">
        <f t="shared" si="4"/>
        <v>0.16700000000000001</v>
      </c>
      <c r="F68" s="82">
        <v>421</v>
      </c>
      <c r="G68" s="83">
        <f t="shared" si="5"/>
        <v>5.6903025133181254E-2</v>
      </c>
      <c r="H68" s="74">
        <f t="shared" si="6"/>
        <v>28.980472725850085</v>
      </c>
      <c r="I68" s="84">
        <f t="shared" si="7"/>
        <v>1636.291461321</v>
      </c>
      <c r="J68" s="85">
        <f t="shared" si="8"/>
        <v>1211.4136663215481</v>
      </c>
      <c r="K68" s="86">
        <f t="shared" si="9"/>
        <v>424.87779499945191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252"/>
      <c r="D69" s="80">
        <v>164</v>
      </c>
      <c r="E69" s="81">
        <f t="shared" si="4"/>
        <v>0.16400000000000001</v>
      </c>
      <c r="F69" s="82">
        <v>403</v>
      </c>
      <c r="G69" s="83">
        <f t="shared" si="5"/>
        <v>5.5617093709665721E-2</v>
      </c>
      <c r="H69" s="74">
        <f t="shared" si="6"/>
        <v>28.325553229755062</v>
      </c>
      <c r="I69" s="84">
        <f t="shared" si="7"/>
        <v>1606.8970039320002</v>
      </c>
      <c r="J69" s="85">
        <f t="shared" si="8"/>
        <v>1157.615772629089</v>
      </c>
      <c r="K69" s="86">
        <f t="shared" si="9"/>
        <v>449.28123130291124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252"/>
      <c r="D70" s="80">
        <v>153</v>
      </c>
      <c r="E70" s="81">
        <f t="shared" si="4"/>
        <v>0.153</v>
      </c>
      <c r="F70" s="82">
        <v>362</v>
      </c>
      <c r="G70" s="83">
        <f t="shared" si="5"/>
        <v>5.2576263012277295E-2</v>
      </c>
      <c r="H70" s="172">
        <f t="shared" si="6"/>
        <v>26.776870872651244</v>
      </c>
      <c r="I70" s="173">
        <f t="shared" si="7"/>
        <v>1499.117326839</v>
      </c>
      <c r="J70" s="174">
        <f t="shared" si="8"/>
        <v>1035.4661489943376</v>
      </c>
      <c r="K70" s="175">
        <f t="shared" si="9"/>
        <v>463.65117784466247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252"/>
      <c r="D71" s="80">
        <v>135</v>
      </c>
      <c r="E71" s="81">
        <f t="shared" si="4"/>
        <v>0.13500000000000001</v>
      </c>
      <c r="F71" s="82">
        <v>280</v>
      </c>
      <c r="G71" s="83">
        <f t="shared" si="5"/>
        <v>4.5926281538976384E-2</v>
      </c>
      <c r="H71" s="74">
        <f t="shared" si="6"/>
        <v>23.390063119226078</v>
      </c>
      <c r="I71" s="84">
        <f t="shared" si="7"/>
        <v>1322.7505825050002</v>
      </c>
      <c r="J71" s="85">
        <f t="shared" si="8"/>
        <v>793.15015770224329</v>
      </c>
      <c r="K71" s="86">
        <f t="shared" si="9"/>
        <v>529.60042480275695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252"/>
      <c r="D72" s="80">
        <v>116</v>
      </c>
      <c r="E72" s="81">
        <f t="shared" si="4"/>
        <v>0.11600000000000001</v>
      </c>
      <c r="F72" s="25">
        <v>222</v>
      </c>
      <c r="G72" s="83">
        <f t="shared" si="5"/>
        <v>4.0609026834678881E-2</v>
      </c>
      <c r="H72" s="74">
        <f t="shared" si="6"/>
        <v>20.682007535649817</v>
      </c>
      <c r="I72" s="84">
        <f t="shared" si="7"/>
        <v>1136.585685708</v>
      </c>
      <c r="J72" s="85">
        <f t="shared" si="8"/>
        <v>623.89722079004548</v>
      </c>
      <c r="K72" s="86">
        <f t="shared" si="9"/>
        <v>512.68846491795455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252"/>
      <c r="D73" s="80">
        <v>110</v>
      </c>
      <c r="E73" s="81">
        <f t="shared" si="4"/>
        <v>0.11</v>
      </c>
      <c r="F73" s="25">
        <v>182</v>
      </c>
      <c r="G73" s="83">
        <f t="shared" si="5"/>
        <v>3.6523138933372917E-2</v>
      </c>
      <c r="H73" s="74">
        <f t="shared" si="6"/>
        <v>18.601081915130731</v>
      </c>
      <c r="I73" s="84">
        <f t="shared" si="7"/>
        <v>1077.7967709300001</v>
      </c>
      <c r="J73" s="85">
        <f t="shared" si="8"/>
        <v>508.6325907087807</v>
      </c>
      <c r="K73" s="86">
        <f t="shared" si="9"/>
        <v>569.16418022121934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252"/>
      <c r="D74" s="80">
        <v>105</v>
      </c>
      <c r="E74" s="81">
        <f t="shared" si="4"/>
        <v>0.105</v>
      </c>
      <c r="F74" s="25">
        <v>161</v>
      </c>
      <c r="G74" s="83">
        <f t="shared" si="5"/>
        <v>3.4196874867303606E-2</v>
      </c>
      <c r="H74" s="74">
        <f t="shared" si="6"/>
        <v>17.416325354964385</v>
      </c>
      <c r="I74" s="84">
        <f t="shared" si="7"/>
        <v>1028.8060086150001</v>
      </c>
      <c r="J74" s="85">
        <f t="shared" si="8"/>
        <v>448.75089566831855</v>
      </c>
      <c r="K74" s="86">
        <f t="shared" si="9"/>
        <v>580.05511294668156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252"/>
      <c r="D75" s="80">
        <v>99</v>
      </c>
      <c r="E75" s="81">
        <f t="shared" si="4"/>
        <v>9.9000000000000005E-2</v>
      </c>
      <c r="F75" s="25">
        <v>142</v>
      </c>
      <c r="G75" s="83">
        <f t="shared" si="5"/>
        <v>3.1957488334657655E-2</v>
      </c>
      <c r="H75" s="74">
        <f t="shared" si="6"/>
        <v>16.275815159239514</v>
      </c>
      <c r="I75" s="84">
        <f t="shared" si="7"/>
        <v>970.01709383700006</v>
      </c>
      <c r="J75" s="85">
        <f t="shared" si="8"/>
        <v>395.04217956386793</v>
      </c>
      <c r="K75" s="86">
        <f t="shared" si="9"/>
        <v>574.97491427313207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252"/>
      <c r="D76" s="80">
        <v>95</v>
      </c>
      <c r="E76" s="81">
        <f t="shared" si="4"/>
        <v>9.5000000000000001E-2</v>
      </c>
      <c r="F76" s="25">
        <v>122</v>
      </c>
      <c r="G76" s="83">
        <f t="shared" si="5"/>
        <v>2.9431546949843054E-2</v>
      </c>
      <c r="H76" s="74">
        <f t="shared" si="6"/>
        <v>14.989363775707893</v>
      </c>
      <c r="I76" s="84">
        <f t="shared" si="7"/>
        <v>930.82448398500003</v>
      </c>
      <c r="J76" s="85">
        <f t="shared" si="8"/>
        <v>339.09537166009602</v>
      </c>
      <c r="K76" s="86">
        <f t="shared" si="9"/>
        <v>591.72911232490401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252"/>
      <c r="D77" s="80">
        <v>90</v>
      </c>
      <c r="E77" s="81">
        <f t="shared" si="4"/>
        <v>0.09</v>
      </c>
      <c r="F77" s="25">
        <v>104</v>
      </c>
      <c r="G77" s="83">
        <f t="shared" si="5"/>
        <v>2.6974313178838145E-2</v>
      </c>
      <c r="H77" s="74">
        <f t="shared" si="6"/>
        <v>13.73790489254703</v>
      </c>
      <c r="I77" s="84">
        <f t="shared" si="7"/>
        <v>881.83372167000005</v>
      </c>
      <c r="J77" s="85">
        <f t="shared" si="8"/>
        <v>289.3849499218959</v>
      </c>
      <c r="K77" s="86">
        <f t="shared" si="9"/>
        <v>592.44877174810415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252"/>
      <c r="D78" s="80">
        <v>87</v>
      </c>
      <c r="E78" s="81">
        <f t="shared" si="4"/>
        <v>8.6999999999999994E-2</v>
      </c>
      <c r="F78" s="25">
        <v>78</v>
      </c>
      <c r="G78" s="83">
        <f t="shared" si="5"/>
        <v>2.3012106512350756E-2</v>
      </c>
      <c r="H78" s="74">
        <f t="shared" si="6"/>
        <v>11.719969607673018</v>
      </c>
      <c r="I78" s="84">
        <f t="shared" si="7"/>
        <v>852.43926428099996</v>
      </c>
      <c r="J78" s="85">
        <f t="shared" si="8"/>
        <v>219.02178864983509</v>
      </c>
      <c r="K78" s="86">
        <f t="shared" si="9"/>
        <v>633.41747563116485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252"/>
      <c r="D79" s="89">
        <v>67</v>
      </c>
      <c r="E79" s="90">
        <f t="shared" si="4"/>
        <v>6.7000000000000004E-2</v>
      </c>
      <c r="F79" s="31">
        <v>38</v>
      </c>
      <c r="G79" s="91">
        <f t="shared" si="5"/>
        <v>1.5276800608610029E-2</v>
      </c>
      <c r="H79" s="74">
        <f t="shared" si="6"/>
        <v>7.780410660766595</v>
      </c>
      <c r="I79" s="84">
        <f t="shared" si="7"/>
        <v>656.47621502100003</v>
      </c>
      <c r="J79" s="85">
        <f t="shared" si="8"/>
        <v>116.49246450071921</v>
      </c>
      <c r="K79" s="86">
        <f t="shared" si="9"/>
        <v>539.98375052028086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J83" s="92" t="s">
        <v>74</v>
      </c>
      <c r="K83" s="92">
        <v>1784.3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J84" s="92" t="s">
        <v>75</v>
      </c>
      <c r="K84" s="92" t="s">
        <v>234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J85" s="92" t="s">
        <v>76</v>
      </c>
      <c r="K85" s="92">
        <v>463.7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J86" s="92" t="s">
        <v>77</v>
      </c>
      <c r="K86" s="92">
        <v>26.8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J87" s="93" t="s">
        <v>78</v>
      </c>
      <c r="K87" s="94" t="s">
        <v>79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95" t="s">
        <v>80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36:B62"/>
    <mergeCell ref="C63:C79"/>
    <mergeCell ref="J4:O4"/>
    <mergeCell ref="D28:G28"/>
    <mergeCell ref="D34:E34"/>
    <mergeCell ref="F34:H34"/>
  </mergeCells>
  <hyperlinks>
    <hyperlink ref="K87" r:id="rId1" xr:uid="{00000000-0004-0000-0400-000000000000}"/>
    <hyperlink ref="J88" r:id="rId2" xr:uid="{00000000-0004-0000-0400-000001000000}"/>
  </hyperlinks>
  <pageMargins left="0.511811024" right="0.511811024" top="0.78740157499999996" bottom="0.78740157499999996" header="0.31496062000000002" footer="0.31496062000000002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outlinePr summaryBelow="0" summaryRight="0"/>
  </sheetPr>
  <dimension ref="A3:L31"/>
  <sheetViews>
    <sheetView topLeftCell="B1" workbookViewId="0">
      <selection activeCell="G5" sqref="G5"/>
    </sheetView>
  </sheetViews>
  <sheetFormatPr defaultColWidth="12.5546875" defaultRowHeight="15.75" customHeight="1"/>
  <cols>
    <col min="11" max="11" width="35.109375" bestFit="1" customWidth="1"/>
  </cols>
  <sheetData>
    <row r="3" spans="2:12" ht="13.2">
      <c r="B3" s="283" t="s">
        <v>17</v>
      </c>
      <c r="C3" s="275"/>
      <c r="D3" s="275"/>
      <c r="E3" s="275"/>
      <c r="F3" s="275"/>
      <c r="G3" s="275"/>
      <c r="H3" s="273"/>
      <c r="I3">
        <v>7</v>
      </c>
    </row>
    <row r="4" spans="2:12" ht="13.2">
      <c r="B4" s="15" t="s">
        <v>18</v>
      </c>
      <c r="C4" s="15" t="s">
        <v>19</v>
      </c>
      <c r="D4" s="16" t="s">
        <v>20</v>
      </c>
      <c r="E4" s="17" t="s">
        <v>21</v>
      </c>
      <c r="F4" s="14" t="s">
        <v>22</v>
      </c>
      <c r="G4" s="40" t="s">
        <v>27</v>
      </c>
      <c r="H4" s="18" t="s">
        <v>23</v>
      </c>
      <c r="I4" s="19" t="s">
        <v>24</v>
      </c>
      <c r="J4" s="40" t="s">
        <v>28</v>
      </c>
    </row>
    <row r="5" spans="2:12" ht="15.75" customHeight="1">
      <c r="B5" s="15">
        <v>1</v>
      </c>
      <c r="C5" s="15">
        <v>6.3</v>
      </c>
      <c r="D5" s="16">
        <v>10.9</v>
      </c>
      <c r="E5" s="20">
        <v>5.4</v>
      </c>
      <c r="F5" s="21">
        <f>(4*PI()*C5*D5*E5)/3</f>
        <v>1553.2788061584799</v>
      </c>
      <c r="G5" s="41">
        <f t="shared" ref="G5:G14" si="0">4*PI()*(((((C5^1.6075)*(D5^1.6075))+((C5^1.6075)*(E5^1.6075))+((D5^1.6075)*(E5^1.6075)))/3)^(1/1.6075))</f>
        <v>692.00754979563612</v>
      </c>
      <c r="H5" s="22">
        <f t="shared" ref="H5:H14" si="1">((F5*6)/PI())^(1/3)</f>
        <v>14.368681936803398</v>
      </c>
      <c r="I5" s="23">
        <f t="shared" ref="I5:I14" si="2">H5/100</f>
        <v>0.14368681936803399</v>
      </c>
      <c r="J5" s="42">
        <f t="shared" ref="J5:J14" si="3">((H5^(2)*PI())/G5)</f>
        <v>0.93728766771266692</v>
      </c>
      <c r="K5">
        <v>4</v>
      </c>
    </row>
    <row r="6" spans="2:12" ht="15.75" customHeight="1">
      <c r="B6" s="24">
        <v>2</v>
      </c>
      <c r="C6" s="24">
        <v>7.4</v>
      </c>
      <c r="D6" s="25">
        <v>10.5</v>
      </c>
      <c r="E6" s="26">
        <v>6.1</v>
      </c>
      <c r="F6" s="27">
        <f t="shared" ref="F6:F14" si="4">(4*PI()*C6*D6*E6)/3</f>
        <v>1985.3608933626056</v>
      </c>
      <c r="G6" s="41">
        <f t="shared" si="0"/>
        <v>793.81258708795144</v>
      </c>
      <c r="H6" s="28">
        <f t="shared" si="1"/>
        <v>15.593620007805216</v>
      </c>
      <c r="I6" s="29">
        <f t="shared" si="2"/>
        <v>0.15593620007805215</v>
      </c>
      <c r="J6" s="42">
        <f t="shared" si="3"/>
        <v>0.96233390144908437</v>
      </c>
      <c r="K6" s="15" t="s">
        <v>212</v>
      </c>
      <c r="L6" s="36">
        <f>AVERAGE(G5:G14)</f>
        <v>810.62489607511156</v>
      </c>
    </row>
    <row r="7" spans="2:12" ht="15.75" customHeight="1">
      <c r="B7" s="24">
        <v>3</v>
      </c>
      <c r="C7" s="24">
        <v>6.3</v>
      </c>
      <c r="D7" s="25">
        <v>11.4</v>
      </c>
      <c r="E7" s="26">
        <v>6.3</v>
      </c>
      <c r="F7" s="27">
        <f t="shared" si="4"/>
        <v>1895.2851487988792</v>
      </c>
      <c r="G7" s="41">
        <f t="shared" si="0"/>
        <v>782.57497107829374</v>
      </c>
      <c r="H7" s="28">
        <f t="shared" si="1"/>
        <v>15.354133501860742</v>
      </c>
      <c r="I7" s="29">
        <f t="shared" si="2"/>
        <v>0.15354133501860742</v>
      </c>
      <c r="J7" s="42">
        <f t="shared" si="3"/>
        <v>0.9463995904372472</v>
      </c>
      <c r="K7" s="30" t="s">
        <v>213</v>
      </c>
      <c r="L7" s="38">
        <f>_xlfn.STDEV.S(G5:G14)</f>
        <v>63.811657566936226</v>
      </c>
    </row>
    <row r="8" spans="2:12" ht="15.75" customHeight="1">
      <c r="B8" s="24">
        <v>4</v>
      </c>
      <c r="C8" s="24">
        <v>6.8</v>
      </c>
      <c r="D8" s="25">
        <v>12</v>
      </c>
      <c r="E8" s="26">
        <v>5.8</v>
      </c>
      <c r="F8" s="27">
        <f t="shared" si="4"/>
        <v>1982.4706281213028</v>
      </c>
      <c r="G8" s="41">
        <f t="shared" si="0"/>
        <v>817.74743254505711</v>
      </c>
      <c r="H8" s="28">
        <f t="shared" si="1"/>
        <v>15.586049329446798</v>
      </c>
      <c r="I8" s="29">
        <f t="shared" si="2"/>
        <v>0.15586049329446797</v>
      </c>
      <c r="J8" s="42">
        <f t="shared" si="3"/>
        <v>0.93326026681654828</v>
      </c>
      <c r="K8" s="118" t="s">
        <v>214</v>
      </c>
      <c r="L8" s="36">
        <f>AVERAGE(H5:H14)</f>
        <v>15.643186213561467</v>
      </c>
    </row>
    <row r="9" spans="2:12" ht="15.75" customHeight="1">
      <c r="B9" s="24">
        <v>5</v>
      </c>
      <c r="C9" s="24">
        <v>6.6</v>
      </c>
      <c r="D9" s="25">
        <v>11.6</v>
      </c>
      <c r="E9" s="26">
        <v>5.6</v>
      </c>
      <c r="F9" s="27">
        <f t="shared" si="4"/>
        <v>1795.8851572392978</v>
      </c>
      <c r="G9" s="41">
        <f t="shared" si="0"/>
        <v>765.61620967452131</v>
      </c>
      <c r="H9" s="28">
        <f t="shared" si="1"/>
        <v>15.080878681031558</v>
      </c>
      <c r="I9" s="29">
        <f t="shared" si="2"/>
        <v>0.15080878681031559</v>
      </c>
      <c r="J9" s="42">
        <f t="shared" si="3"/>
        <v>0.93323720739674554</v>
      </c>
      <c r="K9" s="30" t="s">
        <v>213</v>
      </c>
      <c r="L9" s="38">
        <f>_xlfn.STDEV.S(H5:H14)</f>
        <v>0.68404948402099108</v>
      </c>
    </row>
    <row r="10" spans="2:12" ht="15.75" customHeight="1">
      <c r="B10" s="24">
        <v>6</v>
      </c>
      <c r="C10" s="24">
        <v>7.8</v>
      </c>
      <c r="D10" s="25">
        <v>10.9</v>
      </c>
      <c r="E10" s="26">
        <v>6.6</v>
      </c>
      <c r="F10" s="27">
        <f t="shared" si="4"/>
        <v>2350.4642251921973</v>
      </c>
      <c r="G10" s="41">
        <f t="shared" si="0"/>
        <v>883.64033503220242</v>
      </c>
      <c r="H10" s="28">
        <f t="shared" si="1"/>
        <v>16.496241568197757</v>
      </c>
      <c r="I10" s="29">
        <f t="shared" si="2"/>
        <v>0.16496241568197756</v>
      </c>
      <c r="J10" s="42">
        <f t="shared" si="3"/>
        <v>0.96748525863616253</v>
      </c>
      <c r="K10" s="118" t="s">
        <v>215</v>
      </c>
      <c r="L10" s="37">
        <f>AVERAGE(I5:I14)</f>
        <v>0.15643186213561466</v>
      </c>
    </row>
    <row r="11" spans="2:12" ht="15.75" customHeight="1">
      <c r="B11" s="24">
        <v>7</v>
      </c>
      <c r="C11" s="24">
        <v>6.3</v>
      </c>
      <c r="D11" s="25">
        <v>11</v>
      </c>
      <c r="E11" s="26">
        <v>6.3</v>
      </c>
      <c r="F11" s="27">
        <f t="shared" si="4"/>
        <v>1828.7839155076899</v>
      </c>
      <c r="G11" s="41">
        <f t="shared" si="0"/>
        <v>759.59378748775248</v>
      </c>
      <c r="H11" s="28">
        <f t="shared" si="1"/>
        <v>15.172410710553182</v>
      </c>
      <c r="I11" s="29">
        <f t="shared" si="2"/>
        <v>0.15172410710553183</v>
      </c>
      <c r="J11" s="42">
        <f t="shared" si="3"/>
        <v>0.95208922306346833</v>
      </c>
      <c r="K11" s="30" t="s">
        <v>216</v>
      </c>
      <c r="L11" s="39">
        <f>_xlfn.STDEV.S(I5:I14)</f>
        <v>6.8404948402099094E-3</v>
      </c>
    </row>
    <row r="12" spans="2:12" ht="15.75" customHeight="1">
      <c r="B12" s="24">
        <v>8</v>
      </c>
      <c r="C12" s="24">
        <v>7.4</v>
      </c>
      <c r="D12" s="25">
        <v>11.5</v>
      </c>
      <c r="E12" s="26">
        <v>6.6</v>
      </c>
      <c r="F12" s="27">
        <f t="shared" si="4"/>
        <v>2352.6759064203238</v>
      </c>
      <c r="G12" s="41">
        <f t="shared" si="0"/>
        <v>892.08381122710762</v>
      </c>
      <c r="H12" s="28">
        <f t="shared" si="1"/>
        <v>16.501414020231699</v>
      </c>
      <c r="I12" s="29">
        <f t="shared" si="2"/>
        <v>0.165014140202317</v>
      </c>
      <c r="J12" s="42">
        <f t="shared" si="3"/>
        <v>0.95892918417435835</v>
      </c>
      <c r="K12" s="118" t="s">
        <v>217</v>
      </c>
      <c r="L12" s="36">
        <f>AVERAGE(J5:J14)</f>
        <v>0.94950031851744332</v>
      </c>
    </row>
    <row r="13" spans="2:12" ht="15.75" customHeight="1">
      <c r="B13" s="24">
        <v>9</v>
      </c>
      <c r="C13" s="24">
        <v>6.6</v>
      </c>
      <c r="D13" s="25">
        <v>11.8</v>
      </c>
      <c r="E13" s="26">
        <v>6.8</v>
      </c>
      <c r="F13" s="27">
        <f t="shared" si="4"/>
        <v>2218.3162718115959</v>
      </c>
      <c r="G13" s="41">
        <f t="shared" si="0"/>
        <v>865.3272098181983</v>
      </c>
      <c r="H13" s="28">
        <f t="shared" si="1"/>
        <v>16.181108904499002</v>
      </c>
      <c r="I13" s="29">
        <f t="shared" si="2"/>
        <v>0.16181108904499003</v>
      </c>
      <c r="J13" s="42">
        <f t="shared" si="3"/>
        <v>0.95057431283398719</v>
      </c>
      <c r="K13" s="30" t="s">
        <v>218</v>
      </c>
      <c r="L13" s="38">
        <f>_xlfn.STDEV.S(J5:J14)</f>
        <v>1.1959043803810212E-2</v>
      </c>
    </row>
    <row r="14" spans="2:12" ht="15.75" customHeight="1">
      <c r="B14" s="30">
        <v>10</v>
      </c>
      <c r="C14" s="30">
        <v>7.9</v>
      </c>
      <c r="D14" s="31">
        <v>11</v>
      </c>
      <c r="E14" s="32">
        <v>6</v>
      </c>
      <c r="F14" s="33">
        <f t="shared" si="4"/>
        <v>2184.0352127756241</v>
      </c>
      <c r="G14" s="41">
        <f t="shared" si="0"/>
        <v>853.84506700439488</v>
      </c>
      <c r="H14" s="34">
        <f t="shared" si="1"/>
        <v>16.097323475185309</v>
      </c>
      <c r="I14" s="35">
        <f t="shared" si="2"/>
        <v>0.1609732347518531</v>
      </c>
      <c r="J14" s="42">
        <f t="shared" si="3"/>
        <v>0.95340657265416551</v>
      </c>
    </row>
    <row r="15" spans="2:12" ht="13.2">
      <c r="B15">
        <v>1</v>
      </c>
      <c r="G15" s="212">
        <f>AVERAGE(G5:G14)</f>
        <v>810.62489607511156</v>
      </c>
    </row>
    <row r="16" spans="2:12" ht="13.2"/>
    <row r="19" spans="1:1" ht="13.2"/>
    <row r="30" spans="1:1" ht="13.2">
      <c r="A30" s="15" t="s">
        <v>25</v>
      </c>
    </row>
    <row r="31" spans="1:1" ht="13.2">
      <c r="A31" s="30" t="s">
        <v>26</v>
      </c>
    </row>
  </sheetData>
  <mergeCells count="1">
    <mergeCell ref="B3:H3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Z1000"/>
  <sheetViews>
    <sheetView workbookViewId="0">
      <selection activeCell="K11" sqref="K11"/>
    </sheetView>
  </sheetViews>
  <sheetFormatPr defaultColWidth="12.5546875" defaultRowHeight="15.75" customHeight="1"/>
  <cols>
    <col min="5" max="5" width="16" customWidth="1"/>
    <col min="7" max="7" width="10.6640625" bestFit="1" customWidth="1"/>
    <col min="8" max="8" width="17.88671875" bestFit="1" customWidth="1"/>
    <col min="9" max="9" width="16.109375" customWidth="1"/>
    <col min="11" max="11" width="16" customWidth="1"/>
    <col min="12" max="12" width="14.44140625" customWidth="1"/>
    <col min="13" max="13" width="17.66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>
        <v>1</v>
      </c>
      <c r="C2" s="1"/>
      <c r="D2" s="1"/>
      <c r="E2" s="1"/>
      <c r="F2" s="1"/>
      <c r="G2" s="1">
        <v>1</v>
      </c>
      <c r="H2" s="1">
        <v>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48" t="s">
        <v>29</v>
      </c>
      <c r="C3" s="149"/>
      <c r="D3" s="43" t="s">
        <v>30</v>
      </c>
      <c r="E3" s="43" t="s">
        <v>31</v>
      </c>
      <c r="F3" s="43" t="s">
        <v>32</v>
      </c>
      <c r="G3" s="26" t="s">
        <v>38</v>
      </c>
      <c r="H3" s="26" t="s">
        <v>39</v>
      </c>
      <c r="I3" s="43" t="s">
        <v>33</v>
      </c>
      <c r="J3" s="43" t="s">
        <v>34</v>
      </c>
      <c r="K3" s="44" t="s">
        <v>35</v>
      </c>
      <c r="L3" s="45" t="s">
        <v>36</v>
      </c>
      <c r="M3" s="46" t="s">
        <v>37</v>
      </c>
      <c r="S3" s="1"/>
      <c r="T3" s="1"/>
      <c r="U3" s="1"/>
      <c r="V3" s="1"/>
      <c r="W3" s="1"/>
      <c r="X3" s="1"/>
      <c r="Y3" s="1"/>
      <c r="Z3" s="1"/>
    </row>
    <row r="4" spans="1:26">
      <c r="A4" s="1"/>
      <c r="B4" s="15">
        <v>-0.26500000000000001</v>
      </c>
      <c r="C4" s="150" t="s">
        <v>199</v>
      </c>
      <c r="D4" s="15">
        <v>6.73</v>
      </c>
      <c r="E4" s="17">
        <v>6.35</v>
      </c>
      <c r="F4" s="36">
        <f>AVERAGE(D4:E4)</f>
        <v>6.54</v>
      </c>
      <c r="G4" s="26">
        <v>667.3</v>
      </c>
      <c r="H4" s="26">
        <v>773.2</v>
      </c>
      <c r="I4" s="47">
        <f>H4-G4</f>
        <v>105.90000000000009</v>
      </c>
      <c r="J4" s="48">
        <f>I4/$I$9</f>
        <v>0.66022443890274352</v>
      </c>
      <c r="K4" s="49">
        <f>J4/E4</f>
        <v>0.10397235258310922</v>
      </c>
      <c r="L4" s="48">
        <f>J4</f>
        <v>0.66022443890274352</v>
      </c>
      <c r="M4" s="49">
        <f>1-L4</f>
        <v>0.33977556109725648</v>
      </c>
      <c r="S4" s="1"/>
      <c r="T4" s="1"/>
      <c r="U4" s="1"/>
      <c r="V4" s="1"/>
      <c r="W4" s="1"/>
      <c r="X4" s="1"/>
      <c r="Y4" s="1"/>
      <c r="Z4" s="1"/>
    </row>
    <row r="5" spans="1:26">
      <c r="A5" s="1"/>
      <c r="B5" s="24" t="s">
        <v>40</v>
      </c>
      <c r="C5" s="26">
        <v>4</v>
      </c>
      <c r="D5" s="24">
        <v>6.35</v>
      </c>
      <c r="E5" s="50">
        <v>4.76</v>
      </c>
      <c r="F5" s="42">
        <f>AVERAGE(D5:E5)</f>
        <v>5.5549999999999997</v>
      </c>
      <c r="G5" s="26">
        <v>599.9</v>
      </c>
      <c r="H5" s="26">
        <v>651.79999999999995</v>
      </c>
      <c r="I5" s="51">
        <f>H5-G5</f>
        <v>51.899999999999977</v>
      </c>
      <c r="J5" s="52">
        <f>I5/$I$9</f>
        <v>0.32356608478802973</v>
      </c>
      <c r="K5" s="53">
        <f>J5/E5</f>
        <v>6.7976068232779352E-2</v>
      </c>
      <c r="L5" s="52">
        <f>L4+J5</f>
        <v>0.98379052369077324</v>
      </c>
      <c r="M5" s="53">
        <f>1-L5</f>
        <v>1.6209476309226756E-2</v>
      </c>
      <c r="S5" s="1"/>
      <c r="T5" s="1"/>
      <c r="U5" s="1"/>
      <c r="V5" s="1"/>
      <c r="W5" s="1"/>
      <c r="X5" s="1"/>
      <c r="Y5" s="1"/>
      <c r="Z5" s="1"/>
    </row>
    <row r="6" spans="1:26">
      <c r="A6" s="1"/>
      <c r="B6" s="24">
        <v>-4</v>
      </c>
      <c r="C6" s="26">
        <v>8</v>
      </c>
      <c r="D6" s="24">
        <v>4.76</v>
      </c>
      <c r="E6" s="50">
        <v>2.38</v>
      </c>
      <c r="F6" s="42">
        <f>AVERAGE(D6:E6)</f>
        <v>3.57</v>
      </c>
      <c r="G6" s="26">
        <v>449</v>
      </c>
      <c r="H6" s="26">
        <v>451.5</v>
      </c>
      <c r="I6" s="51">
        <f>H6-G6</f>
        <v>2.5</v>
      </c>
      <c r="J6" s="52">
        <f>I6/$I$9</f>
        <v>1.5586034912718202E-2</v>
      </c>
      <c r="K6" s="53">
        <f>J6/E6</f>
        <v>6.5487541650076477E-3</v>
      </c>
      <c r="L6" s="52">
        <f>L5+J6</f>
        <v>0.99937655860349139</v>
      </c>
      <c r="M6" s="53">
        <f>1-L6</f>
        <v>6.2344139650860608E-4</v>
      </c>
      <c r="S6" s="1"/>
      <c r="T6" s="1"/>
      <c r="U6" s="1"/>
      <c r="V6" s="1"/>
      <c r="W6" s="1"/>
      <c r="X6" s="1"/>
      <c r="Y6" s="1"/>
      <c r="Z6" s="1"/>
    </row>
    <row r="7" spans="1:26">
      <c r="A7" s="1"/>
      <c r="B7" s="30">
        <v>-8</v>
      </c>
      <c r="C7" s="32">
        <v>9</v>
      </c>
      <c r="D7" s="30">
        <v>2.38</v>
      </c>
      <c r="E7" s="54">
        <v>1.98</v>
      </c>
      <c r="F7" s="55">
        <f>AVERAGE(D7:E7)</f>
        <v>2.1799999999999997</v>
      </c>
      <c r="G7" s="26">
        <v>401.8</v>
      </c>
      <c r="H7" s="26">
        <v>401.9</v>
      </c>
      <c r="I7" s="56">
        <f>H7-G7</f>
        <v>9.9999999999965894E-2</v>
      </c>
      <c r="J7" s="57">
        <f>I7/$I$9</f>
        <v>6.2344139650851544E-4</v>
      </c>
      <c r="K7" s="58">
        <f>J7/E7</f>
        <v>3.1486939217601791E-4</v>
      </c>
      <c r="L7" s="57">
        <f>L6+J7</f>
        <v>0.99999999999999989</v>
      </c>
      <c r="M7" s="58">
        <f>1-L7</f>
        <v>0</v>
      </c>
      <c r="S7" s="1"/>
      <c r="T7" s="1"/>
      <c r="U7" s="1"/>
      <c r="V7" s="1"/>
      <c r="W7" s="1"/>
      <c r="X7" s="1"/>
      <c r="Y7" s="1"/>
      <c r="Z7" s="1"/>
    </row>
    <row r="8" spans="1:26">
      <c r="A8" s="1"/>
      <c r="B8" s="26">
        <v>-9</v>
      </c>
      <c r="C8" s="26" t="s">
        <v>41</v>
      </c>
      <c r="D8" s="1">
        <v>1.98</v>
      </c>
      <c r="E8" s="1"/>
      <c r="F8" s="1"/>
      <c r="G8" s="26">
        <v>320.39999999999998</v>
      </c>
      <c r="H8" s="26">
        <v>320.39999999999998</v>
      </c>
      <c r="I8" s="59">
        <f>H8-G8</f>
        <v>0</v>
      </c>
      <c r="J8" s="1"/>
      <c r="K8" s="154"/>
      <c r="L8" s="154" t="s">
        <v>207</v>
      </c>
      <c r="M8" s="154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60" t="s">
        <v>42</v>
      </c>
      <c r="E9" s="61">
        <f>1/K9</f>
        <v>5.5924644422363796</v>
      </c>
      <c r="F9" s="1"/>
      <c r="G9" s="1"/>
      <c r="H9" s="1"/>
      <c r="I9" s="1">
        <f>SUM(I4:I7)</f>
        <v>160.40000000000003</v>
      </c>
      <c r="J9" s="1"/>
      <c r="K9" s="52">
        <f>SUM(K4:K7)</f>
        <v>0.17881204437307222</v>
      </c>
      <c r="L9" s="1"/>
      <c r="M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278" t="s">
        <v>43</v>
      </c>
      <c r="F11" s="252"/>
      <c r="G11" s="1"/>
      <c r="H11" s="278" t="s">
        <v>44</v>
      </c>
      <c r="I11" s="252"/>
      <c r="J11" s="25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46" t="s">
        <v>32</v>
      </c>
      <c r="F12" s="46" t="s">
        <v>34</v>
      </c>
      <c r="G12" s="1"/>
      <c r="H12" s="46" t="s">
        <v>32</v>
      </c>
      <c r="I12" s="46" t="s">
        <v>36</v>
      </c>
      <c r="J12" s="46" t="s">
        <v>37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63">
        <v>6.35</v>
      </c>
      <c r="F13" s="52">
        <v>0.66022443890274352</v>
      </c>
      <c r="G13" s="1"/>
      <c r="H13" s="63">
        <v>6.35</v>
      </c>
      <c r="I13" s="52">
        <v>0.66022443890274352</v>
      </c>
      <c r="J13" s="52">
        <v>0.33977556109725648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63">
        <v>4.76</v>
      </c>
      <c r="F14" s="52">
        <v>0.32356608478802973</v>
      </c>
      <c r="G14" s="1"/>
      <c r="H14" s="63">
        <v>4.76</v>
      </c>
      <c r="I14" s="52">
        <v>0.98379052369077324</v>
      </c>
      <c r="J14" s="52">
        <v>1.6209476309226756E-2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63">
        <v>2.38</v>
      </c>
      <c r="F15" s="52">
        <v>1.5586034912718202E-2</v>
      </c>
      <c r="G15" s="1"/>
      <c r="H15" s="63">
        <v>2.38</v>
      </c>
      <c r="I15" s="52">
        <v>0.99937655860349139</v>
      </c>
      <c r="J15" s="52">
        <v>6.2344139650860608E-4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63">
        <v>1.98</v>
      </c>
      <c r="F16" s="52">
        <v>6.2344139650851544E-4</v>
      </c>
      <c r="G16" s="1"/>
      <c r="H16" s="63">
        <v>1.98</v>
      </c>
      <c r="I16" s="52">
        <v>0.99999999999999989</v>
      </c>
      <c r="J16" s="52">
        <v>1.1102230246251565E-16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11:F11"/>
    <mergeCell ref="H11:J11"/>
  </mergeCells>
  <pageMargins left="0.511811024" right="0.511811024" top="0.78740157499999996" bottom="0.78740157499999996" header="0.31496062000000002" footer="0.31496062000000002"/>
  <ignoredErrors>
    <ignoredError sqref="F4:F7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C7B0-B3AA-47E0-8084-A1222370E720}">
  <dimension ref="A1"/>
  <sheetViews>
    <sheetView showRowColHeaders="0" zoomScale="70" zoomScaleNormal="70" workbookViewId="0"/>
  </sheetViews>
  <sheetFormatPr defaultColWidth="9.109375" defaultRowHeight="21"/>
  <cols>
    <col min="1" max="16384" width="9.109375" style="120"/>
  </cols>
  <sheetData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FEAEE-51B3-437C-9B4B-982231692F34}">
  <dimension ref="A1"/>
  <sheetViews>
    <sheetView showRowColHeaders="0" zoomScale="60" zoomScaleNormal="60" workbookViewId="0"/>
  </sheetViews>
  <sheetFormatPr defaultColWidth="9.109375" defaultRowHeight="21"/>
  <cols>
    <col min="1" max="16384" width="9.109375" style="120"/>
  </cols>
  <sheetData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822-2494-498E-AC5E-E809FD8516B2}">
  <dimension ref="D8:L30"/>
  <sheetViews>
    <sheetView showRowColHeaders="0" zoomScale="60" zoomScaleNormal="60" workbookViewId="0"/>
  </sheetViews>
  <sheetFormatPr defaultColWidth="9.109375" defaultRowHeight="22.8"/>
  <cols>
    <col min="1" max="3" width="9.109375" style="121"/>
    <col min="4" max="4" width="36.5546875" style="121" bestFit="1" customWidth="1"/>
    <col min="5" max="5" width="15.109375" style="121" customWidth="1"/>
    <col min="6" max="16384" width="9.109375" style="121"/>
  </cols>
  <sheetData>
    <row r="8" spans="4:12" ht="23.4" thickBot="1"/>
    <row r="9" spans="4:12" ht="28.8" thickTop="1" thickBot="1">
      <c r="D9" s="133" t="s">
        <v>183</v>
      </c>
      <c r="E9" s="133" t="s">
        <v>95</v>
      </c>
    </row>
    <row r="10" spans="4:12" ht="24" thickTop="1" thickBot="1">
      <c r="D10" s="132">
        <f ca="1">OFFSET('5-Ensaio de umidade'!O10,'5-Ensaio de umidade'!$P$8,0)</f>
        <v>0.77648529651573583</v>
      </c>
      <c r="E10" s="132">
        <f ca="1">OFFSET('5-Ensaio de umidade'!P10,'5-Ensaio de umidade'!$P$8,0)</f>
        <v>43.709075331987016</v>
      </c>
    </row>
    <row r="11" spans="4:12" ht="24" thickTop="1" thickBot="1">
      <c r="G11" s="237" t="s">
        <v>182</v>
      </c>
      <c r="H11" s="238"/>
      <c r="I11" s="239"/>
      <c r="J11" s="240">
        <f>INDEX('5-Ensaio de umidade'!AA7:AA10,'5-Ensaio de umidade'!Z6)</f>
        <v>0.43532557715373277</v>
      </c>
      <c r="K11" s="241"/>
      <c r="L11" s="242"/>
    </row>
    <row r="12" spans="4:12" ht="23.4" thickTop="1"/>
    <row r="27" spans="4:12" ht="23.4" thickBot="1"/>
    <row r="28" spans="4:12" ht="28.8" thickTop="1" thickBot="1">
      <c r="D28" s="133" t="s">
        <v>183</v>
      </c>
      <c r="E28" s="133" t="s">
        <v>95</v>
      </c>
    </row>
    <row r="29" spans="4:12" ht="24" thickTop="1" thickBot="1">
      <c r="D29" s="132">
        <f ca="1">OFFSET('5-Ensaio de umidade'!J36,'5-Ensaio de umidade'!$P$9,0)</f>
        <v>0.13600832613653985</v>
      </c>
      <c r="E29" s="132">
        <f ca="1">OFFSET('5-Ensaio de umidade'!K36,'5-Ensaio de umidade'!$P$9,0)</f>
        <v>0.1197247617005517</v>
      </c>
      <c r="G29" s="237" t="s">
        <v>182</v>
      </c>
      <c r="H29" s="238"/>
      <c r="I29" s="239"/>
      <c r="J29" s="240">
        <f>INDEX('5-Ensaio de umidade'!AA12:AA15,'5-Ensaio de umidade'!AA11)</f>
        <v>0.11949255501901597</v>
      </c>
      <c r="K29" s="241"/>
      <c r="L29" s="242"/>
    </row>
    <row r="30" spans="4:12" ht="23.4" thickTop="1"/>
  </sheetData>
  <mergeCells count="4">
    <mergeCell ref="G29:I29"/>
    <mergeCell ref="J29:L29"/>
    <mergeCell ref="G11:I11"/>
    <mergeCell ref="J11:L11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3" name="Drop Down 2">
              <controlPr defaultSize="0" autoLine="0" autoPict="0">
                <anchor moveWithCells="1">
                  <from>
                    <xdr:col>6</xdr:col>
                    <xdr:colOff>0</xdr:colOff>
                    <xdr:row>7</xdr:row>
                    <xdr:rowOff>76200</xdr:rowOff>
                  </from>
                  <to>
                    <xdr:col>12</xdr:col>
                    <xdr:colOff>30480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4" name="Scroll Bar 3">
              <controlPr defaultSize="0" autoPict="0">
                <anchor moveWithCells="1">
                  <from>
                    <xdr:col>2</xdr:col>
                    <xdr:colOff>144780</xdr:colOff>
                    <xdr:row>7</xdr:row>
                    <xdr:rowOff>99060</xdr:rowOff>
                  </from>
                  <to>
                    <xdr:col>2</xdr:col>
                    <xdr:colOff>571500</xdr:colOff>
                    <xdr:row>10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Drop Down 4">
              <controlPr defaultSize="0" autoLine="0" autoPict="0">
                <anchor moveWithCells="1">
                  <from>
                    <xdr:col>5</xdr:col>
                    <xdr:colOff>563880</xdr:colOff>
                    <xdr:row>25</xdr:row>
                    <xdr:rowOff>68580</xdr:rowOff>
                  </from>
                  <to>
                    <xdr:col>12</xdr:col>
                    <xdr:colOff>30480</xdr:colOff>
                    <xdr:row>27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" name="Scroll Bar 5">
              <controlPr defaultSize="0" autoPict="0">
                <anchor moveWithCells="1">
                  <from>
                    <xdr:col>2</xdr:col>
                    <xdr:colOff>175260</xdr:colOff>
                    <xdr:row>26</xdr:row>
                    <xdr:rowOff>289560</xdr:rowOff>
                  </from>
                  <to>
                    <xdr:col>2</xdr:col>
                    <xdr:colOff>594360</xdr:colOff>
                    <xdr:row>29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888E0-46CC-41C4-89C2-259F40ECC863}">
  <dimension ref="B13:N30"/>
  <sheetViews>
    <sheetView showRowColHeaders="0" topLeftCell="A7" zoomScale="70" zoomScaleNormal="70" workbookViewId="0">
      <selection activeCell="J29" sqref="J29"/>
    </sheetView>
  </sheetViews>
  <sheetFormatPr defaultColWidth="9.109375" defaultRowHeight="21"/>
  <cols>
    <col min="1" max="6" width="9.109375" style="120"/>
    <col min="7" max="7" width="12.109375" style="120" bestFit="1" customWidth="1"/>
    <col min="8" max="8" width="24.33203125" style="120" bestFit="1" customWidth="1"/>
    <col min="9" max="9" width="28.5546875" style="120" customWidth="1"/>
    <col min="10" max="10" width="22.44140625" style="120" customWidth="1"/>
    <col min="11" max="11" width="21" style="120" bestFit="1" customWidth="1"/>
    <col min="12" max="12" width="19.33203125" style="120" bestFit="1" customWidth="1"/>
    <col min="13" max="13" width="15.6640625" style="120" bestFit="1" customWidth="1"/>
    <col min="14" max="14" width="25.6640625" style="120" bestFit="1" customWidth="1"/>
    <col min="15" max="16384" width="9.109375" style="120"/>
  </cols>
  <sheetData>
    <row r="13" spans="2:5" ht="21.6" thickBot="1"/>
    <row r="14" spans="2:5" ht="22.2" thickTop="1" thickBot="1">
      <c r="B14" s="243" t="s">
        <v>188</v>
      </c>
      <c r="C14" s="244"/>
      <c r="D14" s="243">
        <f>INDEX('1-Picnometria líquida '!C19:C20,'1-Picnometria líquida '!C18)</f>
        <v>1</v>
      </c>
      <c r="E14" s="244"/>
    </row>
    <row r="15" spans="2:5" ht="21.6" thickTop="1"/>
    <row r="16" spans="2:5" ht="27" customHeight="1"/>
    <row r="17" spans="7:14" ht="21.6" thickBot="1"/>
    <row r="18" spans="7:14" ht="25.2" thickTop="1" thickBot="1">
      <c r="G18" s="136" t="s">
        <v>189</v>
      </c>
      <c r="H18" s="136" t="s">
        <v>190</v>
      </c>
      <c r="I18" s="136" t="s">
        <v>197</v>
      </c>
      <c r="J18" s="136" t="s">
        <v>192</v>
      </c>
      <c r="N18" s="138"/>
    </row>
    <row r="19" spans="7:14" ht="22.2" thickTop="1" thickBot="1">
      <c r="G19" s="137">
        <f ca="1">OFFSET('1-Picnometria líquida '!C4,'1-Picnometria líquida '!$C$7,0)</f>
        <v>19.662500000000001</v>
      </c>
      <c r="H19" s="137">
        <f ca="1">OFFSET('1-Picnometria líquida '!D4,'1-Picnometria líquida '!$C$7,0)</f>
        <v>49.319499999999998</v>
      </c>
      <c r="I19" s="137">
        <f ca="1">OFFSET('1-Picnometria líquida '!E4,'1-Picnometria líquida '!$C$7,0)</f>
        <v>29.656999999999996</v>
      </c>
      <c r="J19" s="137">
        <f ca="1">OFFSET('1-Picnometria líquida '!F4,'1-Picnometria líquida '!$C$7,0)</f>
        <v>29.656999999999996</v>
      </c>
    </row>
    <row r="20" spans="7:14" ht="21.6" thickTop="1"/>
    <row r="27" spans="7:14" ht="21.6" thickBot="1"/>
    <row r="28" spans="7:14" ht="25.2" thickTop="1" thickBot="1">
      <c r="G28" s="136" t="s">
        <v>189</v>
      </c>
      <c r="H28" s="136" t="s">
        <v>190</v>
      </c>
      <c r="I28" s="135" t="s">
        <v>193</v>
      </c>
      <c r="J28" s="135" t="s">
        <v>194</v>
      </c>
      <c r="K28" s="135" t="s">
        <v>191</v>
      </c>
      <c r="L28" s="136" t="s">
        <v>195</v>
      </c>
      <c r="M28" s="136" t="s">
        <v>196</v>
      </c>
      <c r="N28" s="136" t="s">
        <v>198</v>
      </c>
    </row>
    <row r="29" spans="7:14" ht="22.2" thickTop="1" thickBot="1">
      <c r="G29" s="137">
        <f ca="1">OFFSET('1-Picnometria líquida '!D10,'1-Picnometria líquida '!$D$9,0)</f>
        <v>19.6111</v>
      </c>
      <c r="H29" s="137">
        <f ca="1">OFFSET('1-Picnometria líquida '!E10,'1-Picnometria líquida '!$D$9,0)</f>
        <v>28.381700000000002</v>
      </c>
      <c r="I29" s="137">
        <f ca="1">OFFSET('1-Picnometria líquida '!F10,'1-Picnometria líquida '!$D$9,0)</f>
        <v>43.3797</v>
      </c>
      <c r="J29" s="137">
        <f ca="1">OFFSET('1-Picnometria líquida '!G10,'1-Picnometria líquida '!$D$9,0)</f>
        <v>8.7706000000000017</v>
      </c>
      <c r="K29" s="137">
        <f ca="1">OFFSET('1-Picnometria líquida '!H10,'1-Picnometria líquida '!$D$9,0)</f>
        <v>14.997999999999998</v>
      </c>
      <c r="L29" s="137">
        <f ca="1">OFFSET('1-Picnometria líquida '!I10,'1-Picnometria líquida '!$D$9,0)</f>
        <v>22.897709923664117</v>
      </c>
      <c r="M29" s="137">
        <f ca="1">OFFSET('1-Picnometria líquida '!J10,'1-Picnometria líquida '!$D$9,0)</f>
        <v>6.8102900763358818</v>
      </c>
      <c r="N29" s="137">
        <f ca="1">OFFSET('1-Picnometria líquida '!K10,'1-Picnometria líquida '!$D$9,0)</f>
        <v>1.2878452902433224</v>
      </c>
    </row>
    <row r="30" spans="7:14" ht="21.6" thickTop="1"/>
  </sheetData>
  <mergeCells count="2">
    <mergeCell ref="B14:C14"/>
    <mergeCell ref="D14:E14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Drop Down 1">
              <controlPr defaultSize="0" autoLine="0" autoPict="0">
                <anchor moveWithCells="1">
                  <from>
                    <xdr:col>0</xdr:col>
                    <xdr:colOff>601980</xdr:colOff>
                    <xdr:row>11</xdr:row>
                    <xdr:rowOff>7620</xdr:rowOff>
                  </from>
                  <to>
                    <xdr:col>5</xdr:col>
                    <xdr:colOff>30480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4" name="Scroll Bar 2">
              <controlPr defaultSize="0" autoPict="0">
                <anchor moveWithCells="1">
                  <from>
                    <xdr:col>5</xdr:col>
                    <xdr:colOff>182880</xdr:colOff>
                    <xdr:row>16</xdr:row>
                    <xdr:rowOff>220980</xdr:rowOff>
                  </from>
                  <to>
                    <xdr:col>5</xdr:col>
                    <xdr:colOff>563880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5" name="Scroll Bar 3">
              <controlPr defaultSize="0" autoPict="0">
                <anchor moveWithCells="1">
                  <from>
                    <xdr:col>5</xdr:col>
                    <xdr:colOff>182880</xdr:colOff>
                    <xdr:row>26</xdr:row>
                    <xdr:rowOff>213360</xdr:rowOff>
                  </from>
                  <to>
                    <xdr:col>5</xdr:col>
                    <xdr:colOff>571500</xdr:colOff>
                    <xdr:row>29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outlinePr summaryBelow="0" summaryRight="0"/>
  </sheetPr>
  <dimension ref="A1:Z1000"/>
  <sheetViews>
    <sheetView workbookViewId="0">
      <selection activeCell="E23" sqref="E23"/>
    </sheetView>
  </sheetViews>
  <sheetFormatPr defaultColWidth="12.5546875" defaultRowHeight="15.75" customHeight="1"/>
  <cols>
    <col min="5" max="5" width="22.109375" customWidth="1"/>
    <col min="6" max="6" width="28.33203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8" t="s">
        <v>7</v>
      </c>
      <c r="C3" s="18" t="s">
        <v>45</v>
      </c>
      <c r="D3" s="18" t="s">
        <v>46</v>
      </c>
      <c r="E3" s="18" t="s">
        <v>47</v>
      </c>
      <c r="F3" s="18" t="s">
        <v>48</v>
      </c>
      <c r="G3" s="18" t="s">
        <v>49</v>
      </c>
      <c r="H3" s="1">
        <v>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245" t="s">
        <v>50</v>
      </c>
      <c r="C4" s="15">
        <v>15.7</v>
      </c>
      <c r="D4" s="16">
        <v>32</v>
      </c>
      <c r="E4" s="49">
        <f>C4/D4</f>
        <v>0.49062499999999998</v>
      </c>
      <c r="F4" s="49">
        <f>E4*1000</f>
        <v>490.625</v>
      </c>
      <c r="G4" s="248">
        <f>1-(F7/'1-Picnometria líquida '!L13)</f>
        <v>0.61743944889488955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246"/>
      <c r="C5" s="24">
        <v>15.7</v>
      </c>
      <c r="D5" s="25">
        <v>32</v>
      </c>
      <c r="E5" s="53">
        <f>C5/D5</f>
        <v>0.49062499999999998</v>
      </c>
      <c r="F5" s="53">
        <f>E5*1000</f>
        <v>490.625</v>
      </c>
      <c r="G5" s="24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247"/>
      <c r="C6" s="30">
        <v>16.2</v>
      </c>
      <c r="D6" s="31">
        <v>34</v>
      </c>
      <c r="E6" s="58">
        <f>C6/D6</f>
        <v>0.47647058823529409</v>
      </c>
      <c r="F6" s="58">
        <f>E6*1000</f>
        <v>476.47058823529409</v>
      </c>
      <c r="G6" s="25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">
        <v>1</v>
      </c>
      <c r="D7" s="1"/>
      <c r="E7" s="1"/>
      <c r="F7" s="52">
        <f>AVERAGE(F4:F6)</f>
        <v>485.90686274509807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"/>
      <c r="D8" s="1"/>
      <c r="E8" s="1"/>
      <c r="F8" s="1">
        <f>AVEDEV(F4:F6)</f>
        <v>6.2908496732026151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4:B6"/>
    <mergeCell ref="G4:G6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outlinePr summaryBelow="0" summaryRight="0"/>
  </sheetPr>
  <dimension ref="A1:Z1000"/>
  <sheetViews>
    <sheetView tabSelected="1" topLeftCell="D1" workbookViewId="0">
      <selection activeCell="K11" sqref="K11"/>
    </sheetView>
  </sheetViews>
  <sheetFormatPr defaultColWidth="12.5546875" defaultRowHeight="15.75" customHeight="1"/>
  <cols>
    <col min="2" max="2" width="24.6640625" customWidth="1"/>
    <col min="4" max="4" width="24.33203125" customWidth="1"/>
    <col min="5" max="5" width="23.88671875" customWidth="1"/>
    <col min="6" max="6" width="26.44140625" customWidth="1"/>
    <col min="7" max="7" width="24.6640625" customWidth="1"/>
    <col min="8" max="8" width="15.33203125" bestFit="1" customWidth="1"/>
    <col min="9" max="9" width="27" bestFit="1" customWidth="1"/>
    <col min="10" max="10" width="27.5546875" bestFit="1" customWidth="1"/>
    <col min="11" max="11" width="27.109375" bestFit="1" customWidth="1"/>
    <col min="12" max="12" width="29.6640625" bestFit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"/>
      <c r="B3" s="251" t="s">
        <v>0</v>
      </c>
      <c r="C3" s="252"/>
      <c r="D3" s="252"/>
      <c r="E3" s="252"/>
      <c r="F3" s="252"/>
      <c r="G3" s="2"/>
      <c r="H3" s="2"/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"/>
      <c r="B4" s="4" t="s">
        <v>1</v>
      </c>
      <c r="C4" s="5" t="s">
        <v>2</v>
      </c>
      <c r="D4" s="5" t="s">
        <v>3</v>
      </c>
      <c r="E4" s="5" t="s">
        <v>4</v>
      </c>
      <c r="F4" s="6" t="s">
        <v>5</v>
      </c>
      <c r="G4" s="2"/>
      <c r="H4" s="5" t="s">
        <v>10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"/>
      <c r="B5" s="7" t="s">
        <v>6</v>
      </c>
      <c r="C5" s="4">
        <f>19.6041+0.0607</f>
        <v>19.6648</v>
      </c>
      <c r="D5" s="5">
        <f>49.3121+0.0607</f>
        <v>49.372799999999998</v>
      </c>
      <c r="E5" s="8">
        <f>D5-C5</f>
        <v>29.707999999999998</v>
      </c>
      <c r="F5" s="9">
        <f>E5/$B$6</f>
        <v>29.707999999999998</v>
      </c>
      <c r="G5" s="2"/>
      <c r="H5" s="5">
        <f>655/1000</f>
        <v>0.65500000000000003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"/>
      <c r="B6" s="10">
        <v>1</v>
      </c>
      <c r="C6" s="10">
        <f>19.6018+0.0607</f>
        <v>19.662500000000001</v>
      </c>
      <c r="D6" s="11">
        <f>49.2588+0.0607</f>
        <v>49.319499999999998</v>
      </c>
      <c r="E6" s="12">
        <f>D6-C6</f>
        <v>29.656999999999996</v>
      </c>
      <c r="F6" s="13">
        <f>E6/$B$6</f>
        <v>29.656999999999996</v>
      </c>
      <c r="G6" s="2"/>
      <c r="H6" s="12"/>
      <c r="I6" s="2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"/>
      <c r="B7" s="1"/>
      <c r="C7" s="2">
        <v>2</v>
      </c>
      <c r="D7" s="2"/>
      <c r="E7" s="2"/>
      <c r="F7" s="2"/>
      <c r="G7" s="2"/>
      <c r="H7" s="2"/>
      <c r="I7" s="2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2"/>
      <c r="B8" s="1"/>
      <c r="C8" s="2"/>
      <c r="D8" s="2"/>
      <c r="E8" s="2"/>
      <c r="F8" s="2"/>
      <c r="G8" s="2"/>
      <c r="H8" s="2"/>
      <c r="I8" s="1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2"/>
      <c r="B9" s="2"/>
      <c r="C9" s="2"/>
      <c r="D9" s="2">
        <v>1</v>
      </c>
      <c r="E9" s="2"/>
      <c r="F9" s="2"/>
      <c r="G9" s="2"/>
      <c r="H9" s="2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"/>
      <c r="B10" s="4" t="s">
        <v>7</v>
      </c>
      <c r="C10" s="5" t="s">
        <v>1</v>
      </c>
      <c r="D10" s="5" t="s">
        <v>2</v>
      </c>
      <c r="E10" s="5" t="s">
        <v>8</v>
      </c>
      <c r="F10" s="5" t="s">
        <v>9</v>
      </c>
      <c r="G10" s="5" t="s">
        <v>11</v>
      </c>
      <c r="H10" s="6" t="s">
        <v>4</v>
      </c>
      <c r="I10" s="3" t="s">
        <v>13</v>
      </c>
      <c r="J10" s="3" t="s">
        <v>14</v>
      </c>
      <c r="K10" s="3" t="s">
        <v>15</v>
      </c>
      <c r="L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"/>
      <c r="B11" s="7">
        <v>1</v>
      </c>
      <c r="C11" s="4" t="s">
        <v>12</v>
      </c>
      <c r="D11" s="5">
        <f>19.5504+0.0607</f>
        <v>19.6111</v>
      </c>
      <c r="E11" s="5">
        <f>28.321+0.0607</f>
        <v>28.381700000000002</v>
      </c>
      <c r="F11" s="5">
        <f>43.319+0.0607</f>
        <v>43.3797</v>
      </c>
      <c r="G11" s="8">
        <f>E11-D11</f>
        <v>8.7706000000000017</v>
      </c>
      <c r="H11" s="9">
        <f>F11-E11</f>
        <v>14.997999999999998</v>
      </c>
      <c r="I11" s="2">
        <f>H11/$H$5</f>
        <v>22.897709923664117</v>
      </c>
      <c r="J11" s="2">
        <f>F5-I11</f>
        <v>6.8102900763358818</v>
      </c>
      <c r="K11" s="2">
        <f>G11/J11</f>
        <v>1.2878452902433224</v>
      </c>
      <c r="L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"/>
      <c r="B12" s="10">
        <v>2</v>
      </c>
      <c r="C12" s="10" t="s">
        <v>12</v>
      </c>
      <c r="D12" s="11">
        <f>19.5427+0.0607</f>
        <v>19.603400000000001</v>
      </c>
      <c r="E12" s="11">
        <f>29.5602+0.0607</f>
        <v>29.620899999999999</v>
      </c>
      <c r="F12" s="11">
        <f>43.7466+0.0607</f>
        <v>43.807299999999998</v>
      </c>
      <c r="G12" s="12">
        <f>E12-D12</f>
        <v>10.017499999999998</v>
      </c>
      <c r="H12" s="13">
        <f>F12-E12</f>
        <v>14.186399999999999</v>
      </c>
      <c r="I12" s="2">
        <f>H12/$H$5</f>
        <v>21.65862595419847</v>
      </c>
      <c r="J12" s="2">
        <f>F6-I12</f>
        <v>7.9983740458015262</v>
      </c>
      <c r="K12" s="2">
        <f>G12/J12</f>
        <v>1.2524420516765333</v>
      </c>
      <c r="L12" s="3" t="s">
        <v>16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>
        <f>AVERAGE(K11:K12)</f>
        <v>1.2701436709599279</v>
      </c>
      <c r="L13" s="2">
        <f>K13*1000</f>
        <v>1270.1436709599279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2"/>
      <c r="B14" s="2"/>
      <c r="C14" s="2"/>
      <c r="H14" s="2"/>
      <c r="I14" s="2"/>
      <c r="J14" s="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2"/>
      <c r="B15" s="2"/>
      <c r="C15" s="2"/>
      <c r="H15" s="2"/>
      <c r="I15" s="2"/>
      <c r="J15" s="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"/>
      <c r="B16" s="2"/>
      <c r="C16" s="2"/>
      <c r="H16" s="2"/>
      <c r="I16" s="2"/>
      <c r="J16" s="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"/>
      <c r="B17" s="2"/>
      <c r="C17" s="2"/>
      <c r="H17" s="2"/>
      <c r="I17" s="2"/>
      <c r="J17" s="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"/>
      <c r="B18" s="2"/>
      <c r="C18" s="2">
        <v>1</v>
      </c>
      <c r="D18" s="2"/>
      <c r="E18" s="2"/>
      <c r="F18" s="2"/>
      <c r="G18" s="2"/>
      <c r="H18" s="2"/>
      <c r="I18" s="2"/>
      <c r="J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2"/>
      <c r="B19" s="7" t="s">
        <v>186</v>
      </c>
      <c r="C19" s="2">
        <v>1</v>
      </c>
      <c r="D19" s="2"/>
      <c r="E19" s="2"/>
      <c r="F19" s="2"/>
      <c r="G19" s="2"/>
      <c r="H19" s="2"/>
      <c r="I19" s="2"/>
      <c r="J19" s="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2"/>
      <c r="B20" s="7" t="s">
        <v>187</v>
      </c>
      <c r="C20" s="2">
        <v>0.65500000000000003</v>
      </c>
      <c r="D20" s="2"/>
      <c r="E20" s="2"/>
      <c r="F20" s="2"/>
      <c r="G20" s="2"/>
      <c r="H20" s="2"/>
      <c r="I20" s="2"/>
      <c r="J20" s="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2"/>
      <c r="B21" s="2"/>
      <c r="C21" s="2"/>
      <c r="D21" s="2"/>
      <c r="E21" s="2"/>
      <c r="F21" s="2"/>
      <c r="G21" s="2"/>
      <c r="H21" s="2"/>
      <c r="I21" s="2"/>
      <c r="J21" s="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2"/>
      <c r="B22" s="2"/>
      <c r="C22" s="2"/>
      <c r="D22" s="2"/>
      <c r="E22" s="2"/>
      <c r="F22" s="2"/>
      <c r="G22" s="2"/>
      <c r="H22" s="2"/>
      <c r="I22" s="2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2"/>
      <c r="C23" s="2"/>
      <c r="D23" s="2"/>
      <c r="E23" s="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2"/>
      <c r="C24" s="2"/>
      <c r="D24" s="2"/>
      <c r="E24" s="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2"/>
      <c r="C25" s="2"/>
      <c r="D25" s="2"/>
      <c r="E25" s="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2"/>
      <c r="C26" s="2"/>
      <c r="D26" s="2">
        <v>485.90686274509807</v>
      </c>
      <c r="E26" s="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2"/>
      <c r="C27" s="2"/>
      <c r="D27" s="2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3:F3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2CCF4-350D-4BB0-BA69-D4DAF0EAAB7A}">
  <dimension ref="B12:J35"/>
  <sheetViews>
    <sheetView showRowColHeaders="0" zoomScale="50" zoomScaleNormal="50" workbookViewId="0"/>
  </sheetViews>
  <sheetFormatPr defaultColWidth="9.109375" defaultRowHeight="21"/>
  <cols>
    <col min="1" max="1" width="8.5546875" style="120" customWidth="1"/>
    <col min="2" max="2" width="9.109375" style="120" hidden="1" customWidth="1"/>
    <col min="3" max="3" width="14.6640625" style="120" bestFit="1" customWidth="1"/>
    <col min="4" max="4" width="22" style="120" bestFit="1" customWidth="1"/>
    <col min="5" max="5" width="15" style="120" customWidth="1"/>
    <col min="6" max="6" width="22" style="120" customWidth="1"/>
    <col min="7" max="7" width="15.44140625" style="120" bestFit="1" customWidth="1"/>
    <col min="8" max="8" width="25.5546875" style="120" bestFit="1" customWidth="1"/>
    <col min="9" max="9" width="29.109375" style="120" bestFit="1" customWidth="1"/>
    <col min="10" max="10" width="16.109375" style="120" bestFit="1" customWidth="1"/>
    <col min="11" max="16384" width="9.109375" style="120"/>
  </cols>
  <sheetData>
    <row r="12" spans="3:7" ht="21.6" thickBot="1"/>
    <row r="13" spans="3:7" ht="22.2" thickTop="1" thickBot="1">
      <c r="C13" s="146">
        <f ca="1">OFFSET('3-Ensaio de peneiramento'!B3,'3-Ensaio de peneiramento'!$B$2,0)</f>
        <v>-0.26500000000000001</v>
      </c>
      <c r="D13" s="146" t="str">
        <f ca="1">OFFSET('3-Ensaio de peneiramento'!C3,'3-Ensaio de peneiramento'!$B$2,0)</f>
        <v>1/4</v>
      </c>
      <c r="E13" s="146">
        <f ca="1">OFFSET('3-Ensaio de peneiramento'!D3,'3-Ensaio de peneiramento'!$B$2,0)</f>
        <v>6.73</v>
      </c>
      <c r="F13" s="253">
        <f ca="1">OFFSET('3-Ensaio de peneiramento'!E3,'3-Ensaio de peneiramento'!$B$2,0)</f>
        <v>6.35</v>
      </c>
      <c r="G13" s="253"/>
    </row>
    <row r="14" spans="3:7" ht="22.2" thickTop="1" thickBot="1">
      <c r="C14" s="146" t="str">
        <f ca="1">OFFSET('3-Ensaio de peneiramento'!B4,'3-Ensaio de peneiramento'!$B$2,0)</f>
        <v>-1/4</v>
      </c>
      <c r="D14" s="146">
        <f ca="1">OFFSET('3-Ensaio de peneiramento'!C4,'3-Ensaio de peneiramento'!$B$2,0)</f>
        <v>4</v>
      </c>
      <c r="E14" s="146">
        <f ca="1">OFFSET('3-Ensaio de peneiramento'!D4,'3-Ensaio de peneiramento'!$B$2,0)</f>
        <v>6.35</v>
      </c>
      <c r="F14" s="253">
        <f ca="1">OFFSET('3-Ensaio de peneiramento'!E4,'3-Ensaio de peneiramento'!$B$2,0)</f>
        <v>4.76</v>
      </c>
      <c r="G14" s="253"/>
    </row>
    <row r="15" spans="3:7" ht="22.2" thickTop="1" thickBot="1">
      <c r="C15" s="146">
        <f ca="1">OFFSET('3-Ensaio de peneiramento'!B5,'3-Ensaio de peneiramento'!$B$2,0)</f>
        <v>-4</v>
      </c>
      <c r="D15" s="146">
        <f ca="1">OFFSET('3-Ensaio de peneiramento'!C5,'3-Ensaio de peneiramento'!$B$2,0)</f>
        <v>8</v>
      </c>
      <c r="E15" s="146">
        <f ca="1">OFFSET('3-Ensaio de peneiramento'!D5,'3-Ensaio de peneiramento'!$B$2,0)</f>
        <v>4.76</v>
      </c>
      <c r="F15" s="253">
        <f ca="1">OFFSET('3-Ensaio de peneiramento'!E5,'3-Ensaio de peneiramento'!$B$2,0)</f>
        <v>2.38</v>
      </c>
      <c r="G15" s="253"/>
    </row>
    <row r="16" spans="3:7" ht="21.6" thickTop="1"/>
    <row r="17" spans="3:9" ht="21.6" thickBot="1"/>
    <row r="18" spans="3:9" ht="25.2" thickTop="1" thickBot="1">
      <c r="C18" s="136" t="s">
        <v>200</v>
      </c>
      <c r="D18" s="136" t="s">
        <v>201</v>
      </c>
      <c r="E18" s="136" t="s">
        <v>202</v>
      </c>
      <c r="F18" s="136" t="s">
        <v>203</v>
      </c>
      <c r="G18" s="151" t="s">
        <v>204</v>
      </c>
      <c r="H18" s="136" t="s">
        <v>205</v>
      </c>
      <c r="I18" s="136" t="s">
        <v>206</v>
      </c>
    </row>
    <row r="19" spans="3:9" ht="22.2" thickTop="1" thickBot="1">
      <c r="C19" s="152">
        <f ca="1">OFFSET('3-Ensaio de peneiramento'!G3,'3-Ensaio de peneiramento'!$H$2,0)</f>
        <v>667.3</v>
      </c>
      <c r="D19" s="152">
        <f ca="1">OFFSET('3-Ensaio de peneiramento'!H3,'3-Ensaio de peneiramento'!$H$2,0)</f>
        <v>773.2</v>
      </c>
      <c r="E19" s="152">
        <f ca="1">OFFSET('3-Ensaio de peneiramento'!I3,'3-Ensaio de peneiramento'!$H$2,0)</f>
        <v>105.90000000000009</v>
      </c>
      <c r="F19" s="152">
        <f ca="1">OFFSET('3-Ensaio de peneiramento'!J3,'3-Ensaio de peneiramento'!$H$2,0)</f>
        <v>0.66022443890274352</v>
      </c>
      <c r="G19" s="152">
        <f ca="1">OFFSET('3-Ensaio de peneiramento'!K3,'3-Ensaio de peneiramento'!$H$2,0)</f>
        <v>0.10397235258310922</v>
      </c>
      <c r="H19" s="152">
        <f ca="1">OFFSET('3-Ensaio de peneiramento'!L3,'3-Ensaio de peneiramento'!$H$2,0)</f>
        <v>0.66022443890274352</v>
      </c>
      <c r="I19" s="152">
        <f ca="1">OFFSET('3-Ensaio de peneiramento'!M3,'3-Ensaio de peneiramento'!$H$2,0)</f>
        <v>0.33977556109725648</v>
      </c>
    </row>
    <row r="20" spans="3:9" ht="22.2" thickTop="1" thickBot="1">
      <c r="C20" s="152">
        <f ca="1">OFFSET('3-Ensaio de peneiramento'!G4,'3-Ensaio de peneiramento'!$H$2,0)</f>
        <v>599.9</v>
      </c>
      <c r="D20" s="152">
        <f ca="1">OFFSET('3-Ensaio de peneiramento'!H4,'3-Ensaio de peneiramento'!$H$2,0)</f>
        <v>651.79999999999995</v>
      </c>
      <c r="E20" s="152">
        <f ca="1">OFFSET('3-Ensaio de peneiramento'!I4,'3-Ensaio de peneiramento'!$H$2,0)</f>
        <v>51.899999999999977</v>
      </c>
      <c r="F20" s="152">
        <f ca="1">OFFSET('3-Ensaio de peneiramento'!J4,'3-Ensaio de peneiramento'!$H$2,0)</f>
        <v>0.32356608478802973</v>
      </c>
      <c r="G20" s="152">
        <f ca="1">OFFSET('3-Ensaio de peneiramento'!K4,'3-Ensaio de peneiramento'!$H$2,0)</f>
        <v>6.7976068232779352E-2</v>
      </c>
      <c r="H20" s="152">
        <f ca="1">OFFSET('3-Ensaio de peneiramento'!L4,'3-Ensaio de peneiramento'!$H$2,0)</f>
        <v>0.98379052369077324</v>
      </c>
      <c r="I20" s="152">
        <f ca="1">OFFSET('3-Ensaio de peneiramento'!M4,'3-Ensaio de peneiramento'!$H$2,0)</f>
        <v>1.6209476309226756E-2</v>
      </c>
    </row>
    <row r="21" spans="3:9" ht="21.6" thickTop="1"/>
    <row r="33" spans="3:10" ht="21.6" thickBot="1"/>
    <row r="34" spans="3:10" ht="22.2" thickTop="1" thickBot="1">
      <c r="C34" s="254" t="s">
        <v>208</v>
      </c>
      <c r="D34" s="254"/>
      <c r="E34" s="254"/>
      <c r="F34" s="138"/>
      <c r="G34" s="138"/>
      <c r="H34" s="254" t="s">
        <v>209</v>
      </c>
      <c r="I34" s="254"/>
      <c r="J34" s="254"/>
    </row>
    <row r="35" spans="3:10" ht="21.6" thickTop="1"/>
  </sheetData>
  <mergeCells count="5">
    <mergeCell ref="F13:G13"/>
    <mergeCell ref="F14:G14"/>
    <mergeCell ref="F15:G15"/>
    <mergeCell ref="C34:E34"/>
    <mergeCell ref="H34:J34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3" name="Scroll Bar 1">
              <controlPr defaultSize="0" autoPict="0">
                <anchor moveWithCells="1">
                  <from>
                    <xdr:col>0</xdr:col>
                    <xdr:colOff>99060</xdr:colOff>
                    <xdr:row>11</xdr:row>
                    <xdr:rowOff>236220</xdr:rowOff>
                  </from>
                  <to>
                    <xdr:col>0</xdr:col>
                    <xdr:colOff>487680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4" name="Scroll Bar 2">
              <controlPr defaultSize="0" autoPict="0">
                <anchor moveWithCells="1">
                  <from>
                    <xdr:col>0</xdr:col>
                    <xdr:colOff>152400</xdr:colOff>
                    <xdr:row>16</xdr:row>
                    <xdr:rowOff>236220</xdr:rowOff>
                  </from>
                  <to>
                    <xdr:col>0</xdr:col>
                    <xdr:colOff>541020</xdr:colOff>
                    <xdr:row>20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Carta da equipe</vt:lpstr>
      <vt:lpstr>Capa</vt:lpstr>
      <vt:lpstr>Objetivos</vt:lpstr>
      <vt:lpstr>Caracterização das partículas</vt:lpstr>
      <vt:lpstr>umidade inicial e final</vt:lpstr>
      <vt:lpstr>Massa real</vt:lpstr>
      <vt:lpstr>4- Teste de proveta</vt:lpstr>
      <vt:lpstr>1-Picnometria líquida </vt:lpstr>
      <vt:lpstr>Peneiramento</vt:lpstr>
      <vt:lpstr>Bulk e porosidade</vt:lpstr>
      <vt:lpstr>Paquimetria</vt:lpstr>
      <vt:lpstr>fluidodinâmica</vt:lpstr>
      <vt:lpstr>Ensaio de secagem</vt:lpstr>
      <vt:lpstr>5-Ensaio de umidade</vt:lpstr>
      <vt:lpstr>Umidades inicial e final</vt:lpstr>
      <vt:lpstr>Compilado</vt:lpstr>
      <vt:lpstr>Objetivos (2)</vt:lpstr>
      <vt:lpstr>REFERÊNCIAS</vt:lpstr>
      <vt:lpstr>7-Monitoramento das temperatura</vt:lpstr>
      <vt:lpstr>6-Branco e leito com massa</vt:lpstr>
      <vt:lpstr>2-Paquimetria</vt:lpstr>
      <vt:lpstr>3-Ensaio de peneiramento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Andrielly de Oliveira Brito</dc:creator>
  <cp:lastModifiedBy>Gabriel Oliveira Pinheiro</cp:lastModifiedBy>
  <dcterms:created xsi:type="dcterms:W3CDTF">2022-06-16T17:00:19Z</dcterms:created>
  <dcterms:modified xsi:type="dcterms:W3CDTF">2022-06-19T18:36:48Z</dcterms:modified>
</cp:coreProperties>
</file>