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3380" windowHeight="9105" firstSheet="2" activeTab="6"/>
  </bookViews>
  <sheets>
    <sheet name="Graduação-vagas " sheetId="1" r:id="rId1"/>
    <sheet name="Mestrado e Doutorado-vagas" sheetId="2" r:id="rId2"/>
    <sheet name="Aluno Eq vagas" sheetId="3" r:id="rId3"/>
    <sheet name="Graduação-evasao " sheetId="4" r:id="rId4"/>
    <sheet name="Mestrado-evasao" sheetId="5" r:id="rId5"/>
    <sheet name="Aluno Eq evasao" sheetId="6" r:id="rId6"/>
    <sheet name="MATRIZ 2013" sheetId="7" r:id="rId7"/>
    <sheet name="Comparativo" sheetId="8" r:id="rId8"/>
  </sheets>
  <definedNames>
    <definedName name="_xlnm._FilterDatabase" localSheetId="3" hidden="1">'Graduação-evasao '!$A$3:$O$67</definedName>
    <definedName name="_xlnm._FilterDatabase" localSheetId="0" hidden="1">'Graduação-vagas '!$A$3:$K$67</definedName>
    <definedName name="_xlnm._FilterDatabase" localSheetId="1" hidden="1">'Mestrado e Doutorado-vagas'!$A$3:$F$13</definedName>
    <definedName name="_xlnm._FilterDatabase" localSheetId="4" hidden="1">'Mestrado-evasao'!$A$3:$F$9</definedName>
  </definedNames>
  <calcPr fullCalcOnLoad="1"/>
</workbook>
</file>

<file path=xl/sharedStrings.xml><?xml version="1.0" encoding="utf-8"?>
<sst xmlns="http://schemas.openxmlformats.org/spreadsheetml/2006/main" count="546" uniqueCount="136">
  <si>
    <t>CURSO</t>
  </si>
  <si>
    <t>Campus</t>
  </si>
  <si>
    <t>Grupo</t>
  </si>
  <si>
    <t>Peso</t>
  </si>
  <si>
    <t>Coeficiente de retenção</t>
  </si>
  <si>
    <t>Diurno/Noturno</t>
  </si>
  <si>
    <t>Bônus</t>
  </si>
  <si>
    <t>Aluno Equivalente</t>
  </si>
  <si>
    <t>Administração</t>
  </si>
  <si>
    <t>Santana do Livramento</t>
  </si>
  <si>
    <t>Matutino</t>
  </si>
  <si>
    <t>Noturno</t>
  </si>
  <si>
    <t>Agronomia</t>
  </si>
  <si>
    <t>Itaqui</t>
  </si>
  <si>
    <t>Integral</t>
  </si>
  <si>
    <t>Biotecnologia</t>
  </si>
  <si>
    <t>São Gabriel</t>
  </si>
  <si>
    <t>Ciência da Computação</t>
  </si>
  <si>
    <t>Alegrete</t>
  </si>
  <si>
    <t>São Borja</t>
  </si>
  <si>
    <t>Ciências Biológicas – Bacharelado</t>
  </si>
  <si>
    <t>Ciências Biológicas – Licenciatura</t>
  </si>
  <si>
    <t>Ciências Econômicas</t>
  </si>
  <si>
    <t>Dom Pedrito</t>
  </si>
  <si>
    <t>Uruguaiana</t>
  </si>
  <si>
    <t>Vespertino</t>
  </si>
  <si>
    <t>Jaguarão</t>
  </si>
  <si>
    <t>Caçapava do Sul</t>
  </si>
  <si>
    <t>Enfermagem</t>
  </si>
  <si>
    <t>Engenharia Agrícola</t>
  </si>
  <si>
    <t>Engenharia Civil</t>
  </si>
  <si>
    <t>Engenharia de Alimentos</t>
  </si>
  <si>
    <t>Bagé</t>
  </si>
  <si>
    <t>Engenharia de Computação</t>
  </si>
  <si>
    <t>Engenharia de Energias Renováveis e Ambiente</t>
  </si>
  <si>
    <t>Engenharia de Produção</t>
  </si>
  <si>
    <t>Engenharia Elétrica</t>
  </si>
  <si>
    <t>Engenharia Florestal</t>
  </si>
  <si>
    <t>Engenharia Mecânica</t>
  </si>
  <si>
    <t>Engenharia Química</t>
  </si>
  <si>
    <t>Farmácia</t>
  </si>
  <si>
    <t>Fisioterapia</t>
  </si>
  <si>
    <t>Geofísica</t>
  </si>
  <si>
    <t>Gestão Ambiental</t>
  </si>
  <si>
    <t>Jornalismo</t>
  </si>
  <si>
    <t>Medicina Veterinária</t>
  </si>
  <si>
    <t>Nutrição</t>
  </si>
  <si>
    <t>Publicidade e Propaganda</t>
  </si>
  <si>
    <t>Relações Internacionais</t>
  </si>
  <si>
    <t>Relações Públicas</t>
  </si>
  <si>
    <t>Serviço Social</t>
  </si>
  <si>
    <t>Zootecnia</t>
  </si>
  <si>
    <t>Alunos Equivalentes</t>
  </si>
  <si>
    <t>Curso</t>
  </si>
  <si>
    <t>Alunos Equivalentes Graduação</t>
  </si>
  <si>
    <t>Alunos Equivalentes Mestrado</t>
  </si>
  <si>
    <t>Fator de tempo</t>
  </si>
  <si>
    <t>Peso do Grupo</t>
  </si>
  <si>
    <t>Alegrete/Bagé</t>
  </si>
  <si>
    <t>Geologia</t>
  </si>
  <si>
    <t>Interdisciplinar em Ciência e Tecnologia</t>
  </si>
  <si>
    <t>Engenharia de Software</t>
  </si>
  <si>
    <t>Engenharia de Telecomunicações</t>
  </si>
  <si>
    <t>Música</t>
  </si>
  <si>
    <t>Engenharia Sanitária e Ambiental</t>
  </si>
  <si>
    <t>Ciências da Natureza</t>
  </si>
  <si>
    <t>Engenharia de Agrimensura</t>
  </si>
  <si>
    <t>Produção e Política Cultural</t>
  </si>
  <si>
    <t>Ciências Humanas</t>
  </si>
  <si>
    <t>Mestrado Acadêmico em Engenharia</t>
  </si>
  <si>
    <t>Mestrado Acadêmico em Engenharia Elétrica</t>
  </si>
  <si>
    <t>Mestrado Acadêmico em Ciências Biológicas</t>
  </si>
  <si>
    <t>Mestrado Acadêmico em Bioquímica</t>
  </si>
  <si>
    <t>Mestrado Acadêmico em Ciência Animal</t>
  </si>
  <si>
    <t>Letras</t>
  </si>
  <si>
    <t>Física</t>
  </si>
  <si>
    <t>Matemática</t>
  </si>
  <si>
    <t>Química</t>
  </si>
  <si>
    <t>Ciências Exatas</t>
  </si>
  <si>
    <t>Mineração</t>
  </si>
  <si>
    <t>Agronegócio</t>
  </si>
  <si>
    <t>Enologia</t>
  </si>
  <si>
    <t>Ciência e Tecnologia de Alimentos</t>
  </si>
  <si>
    <t>Gestão de Turismo</t>
  </si>
  <si>
    <t>História</t>
  </si>
  <si>
    <t>Letras - Língua Portuguesa e Língua Espanhola</t>
  </si>
  <si>
    <t>Pedagogia</t>
  </si>
  <si>
    <t>Gestão Pública</t>
  </si>
  <si>
    <t>Ciências Sociais - Ciência Política</t>
  </si>
  <si>
    <t>Aquicultura</t>
  </si>
  <si>
    <t>Educação Física</t>
  </si>
  <si>
    <t>Matriz 2011</t>
  </si>
  <si>
    <t>Matriz 2012</t>
  </si>
  <si>
    <t>Matriz 2010</t>
  </si>
  <si>
    <t>Nº de alunos ingressantes - 1º SEM 2011</t>
  </si>
  <si>
    <t>Nº de alunos formandos/diplomados - 1º SEM 2011</t>
  </si>
  <si>
    <t>Média Semestral Ingressantes</t>
  </si>
  <si>
    <t>Média Semestral Concluintes</t>
  </si>
  <si>
    <t>Diurno</t>
  </si>
  <si>
    <t>Nº de alunos ingressantes - 2º SEM 2011</t>
  </si>
  <si>
    <t>Nº de alunos formandos/diplomados - 2º SEM 2011</t>
  </si>
  <si>
    <t>Nº de alunos matriculados</t>
  </si>
  <si>
    <t>Duração padrão do curso</t>
  </si>
  <si>
    <t>Matriz 2013</t>
  </si>
  <si>
    <t xml:space="preserve">ALUNOS EQUIVALENTES </t>
  </si>
  <si>
    <t>MATRIZ 2013
(% de Alunos Equivalentes)</t>
  </si>
  <si>
    <t>ALUNOS EQUIVALENTES G + M</t>
  </si>
  <si>
    <t>Curso em extinção - sem ingressantes</t>
  </si>
  <si>
    <t>Cursos com atividade a partir de 2012</t>
  </si>
  <si>
    <t>Letras - Português</t>
  </si>
  <si>
    <t>Letras - Línguas Adicionais</t>
  </si>
  <si>
    <t>Duração do curso da UNIPAMPA (em anos)</t>
  </si>
  <si>
    <t>Nº de alunos formandos/diplomados</t>
  </si>
  <si>
    <t>Nº de alunos ingressantes</t>
  </si>
  <si>
    <t>Mestrado Acadêmico em Ciências Farmaceuticas</t>
  </si>
  <si>
    <t>Mestrado Profissional Em Educação</t>
  </si>
  <si>
    <t>Mestrado Profissional em Ensino de Ciências</t>
  </si>
  <si>
    <t>Nº de vagas</t>
  </si>
  <si>
    <t>TOTAL DE ALUNOS EQUIVALENTES DA UNIPAMPA</t>
  </si>
  <si>
    <t>ALUNOS EQUIVALENTES G + E + M</t>
  </si>
  <si>
    <t>Mestrado - VAGAS</t>
  </si>
  <si>
    <t>Graduação - VAGAS</t>
  </si>
  <si>
    <t>ALUNO EQUIVALENTE - VAGAS</t>
  </si>
  <si>
    <t>Graduação - EVASÃO</t>
  </si>
  <si>
    <t>Mestrado - EVASÃO</t>
  </si>
  <si>
    <t>ALUNO EQUIVALENTE - EVASÃO</t>
  </si>
  <si>
    <t>Cursos sem concluintes em 2011</t>
  </si>
  <si>
    <t>2. Matriz OCC
(PESO 25%)</t>
  </si>
  <si>
    <t>1. Matriz antiga
(PESO 75%)</t>
  </si>
  <si>
    <t>MATRIZ 2013
(1+2)</t>
  </si>
  <si>
    <t>Vagas 2012</t>
  </si>
  <si>
    <t>Doutorado em Bioquímica</t>
  </si>
  <si>
    <t>Vagas 2013</t>
  </si>
  <si>
    <t>VAGAS 2013</t>
  </si>
  <si>
    <t>Alunos Equivalentes Doutorado</t>
  </si>
  <si>
    <t>Mestrado Profissional em Tecnologia Mineral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</si>
</sst>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  <numFmt numFmtId="165" formatCode="[$-416]0.00E+000"/>
    <numFmt numFmtId="166" formatCode="0.0"/>
    <numFmt numFmtId="167" formatCode="[$R$-416]&quot; &quot;#,##0.00;[Red]&quot;-&quot;[$R$-416]&quot; &quot;#,##0.00"/>
    <numFmt numFmtId="168" formatCode="0.000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00000"/>
    <numFmt numFmtId="174" formatCode="0.000%"/>
    <numFmt numFmtId="175" formatCode="0.00000%"/>
  </numFmts>
  <fonts count="6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u val="single"/>
      <sz val="18"/>
      <color rgb="FF000000"/>
      <name val="Calibri"/>
      <family val="2"/>
    </font>
    <font>
      <b/>
      <u val="single"/>
      <sz val="16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/>
      <top>
        <color indexed="63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64" fontId="40" fillId="0" borderId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Border="0" applyProtection="0">
      <alignment/>
    </xf>
    <xf numFmtId="167" fontId="46" fillId="0" borderId="0" applyBorder="0" applyProtection="0">
      <alignment/>
    </xf>
    <xf numFmtId="0" fontId="47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13">
    <xf numFmtId="0" fontId="0" fillId="0" borderId="0" xfId="0" applyAlignment="1">
      <alignment/>
    </xf>
    <xf numFmtId="164" fontId="40" fillId="0" borderId="0" xfId="44" applyFont="1" applyFill="1" applyAlignment="1">
      <alignment/>
    </xf>
    <xf numFmtId="164" fontId="40" fillId="0" borderId="0" xfId="44" applyFont="1" applyFill="1" applyAlignment="1">
      <alignment horizontal="center"/>
    </xf>
    <xf numFmtId="164" fontId="55" fillId="0" borderId="10" xfId="44" applyFont="1" applyFill="1" applyBorder="1" applyAlignment="1">
      <alignment horizontal="center" vertical="center" wrapText="1"/>
    </xf>
    <xf numFmtId="164" fontId="55" fillId="0" borderId="11" xfId="44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0" fontId="0" fillId="33" borderId="10" xfId="54" applyNumberFormat="1" applyFont="1" applyFill="1" applyBorder="1" applyAlignment="1">
      <alignment/>
    </xf>
    <xf numFmtId="164" fontId="33" fillId="34" borderId="10" xfId="44" applyFont="1" applyFill="1" applyBorder="1" applyAlignment="1">
      <alignment horizontal="center"/>
    </xf>
    <xf numFmtId="164" fontId="55" fillId="0" borderId="12" xfId="44" applyFont="1" applyFill="1" applyBorder="1" applyAlignment="1">
      <alignment horizontal="center" vertical="center" wrapText="1"/>
    </xf>
    <xf numFmtId="164" fontId="55" fillId="0" borderId="13" xfId="44" applyFont="1" applyFill="1" applyBorder="1" applyAlignment="1">
      <alignment/>
    </xf>
    <xf numFmtId="0" fontId="0" fillId="35" borderId="14" xfId="0" applyFill="1" applyBorder="1" applyAlignment="1">
      <alignment/>
    </xf>
    <xf numFmtId="164" fontId="55" fillId="34" borderId="12" xfId="44" applyFont="1" applyFill="1" applyBorder="1" applyAlignment="1">
      <alignment horizontal="center" vertical="center" wrapText="1"/>
    </xf>
    <xf numFmtId="164" fontId="40" fillId="0" borderId="0" xfId="44" applyFont="1" applyFill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right"/>
    </xf>
    <xf numFmtId="0" fontId="55" fillId="0" borderId="1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right"/>
    </xf>
    <xf numFmtId="0" fontId="40" fillId="0" borderId="19" xfId="0" applyFont="1" applyBorder="1" applyAlignment="1">
      <alignment horizontal="right"/>
    </xf>
    <xf numFmtId="164" fontId="40" fillId="34" borderId="0" xfId="44" applyFont="1" applyFill="1" applyAlignment="1">
      <alignment/>
    </xf>
    <xf numFmtId="0" fontId="56" fillId="0" borderId="18" xfId="0" applyFont="1" applyBorder="1" applyAlignment="1">
      <alignment/>
    </xf>
    <xf numFmtId="10" fontId="56" fillId="0" borderId="18" xfId="0" applyNumberFormat="1" applyFont="1" applyBorder="1" applyAlignment="1">
      <alignment/>
    </xf>
    <xf numFmtId="0" fontId="56" fillId="0" borderId="20" xfId="0" applyFont="1" applyBorder="1" applyAlignment="1">
      <alignment/>
    </xf>
    <xf numFmtId="0" fontId="57" fillId="0" borderId="14" xfId="0" applyFont="1" applyBorder="1" applyAlignment="1">
      <alignment horizontal="center" vertical="center"/>
    </xf>
    <xf numFmtId="10" fontId="56" fillId="0" borderId="20" xfId="0" applyNumberFormat="1" applyFont="1" applyBorder="1" applyAlignment="1">
      <alignment/>
    </xf>
    <xf numFmtId="0" fontId="57" fillId="0" borderId="14" xfId="0" applyFont="1" applyBorder="1" applyAlignment="1">
      <alignment horizontal="center" vertical="center" wrapText="1"/>
    </xf>
    <xf numFmtId="164" fontId="33" fillId="36" borderId="10" xfId="44" applyFont="1" applyFill="1" applyBorder="1" applyAlignment="1">
      <alignment/>
    </xf>
    <xf numFmtId="164" fontId="33" fillId="37" borderId="10" xfId="44" applyFont="1" applyFill="1" applyBorder="1" applyAlignment="1">
      <alignment horizontal="center"/>
    </xf>
    <xf numFmtId="164" fontId="33" fillId="36" borderId="10" xfId="44" applyFont="1" applyFill="1" applyBorder="1" applyAlignment="1">
      <alignment horizontal="center"/>
    </xf>
    <xf numFmtId="1" fontId="33" fillId="37" borderId="10" xfId="44" applyNumberFormat="1" applyFont="1" applyFill="1" applyBorder="1" applyAlignment="1">
      <alignment horizontal="center"/>
    </xf>
    <xf numFmtId="166" fontId="33" fillId="37" borderId="10" xfId="44" applyNumberFormat="1" applyFont="1" applyFill="1" applyBorder="1" applyAlignment="1">
      <alignment horizontal="center"/>
    </xf>
    <xf numFmtId="164" fontId="33" fillId="38" borderId="21" xfId="44" applyFont="1" applyFill="1" applyBorder="1" applyAlignment="1">
      <alignment/>
    </xf>
    <xf numFmtId="164" fontId="33" fillId="38" borderId="10" xfId="44" applyFont="1" applyFill="1" applyBorder="1" applyAlignment="1">
      <alignment horizontal="center"/>
    </xf>
    <xf numFmtId="1" fontId="33" fillId="39" borderId="10" xfId="44" applyNumberFormat="1" applyFont="1" applyFill="1" applyBorder="1" applyAlignment="1">
      <alignment horizontal="center"/>
    </xf>
    <xf numFmtId="166" fontId="33" fillId="39" borderId="10" xfId="44" applyNumberFormat="1" applyFont="1" applyFill="1" applyBorder="1" applyAlignment="1">
      <alignment horizontal="center"/>
    </xf>
    <xf numFmtId="164" fontId="33" fillId="39" borderId="10" xfId="44" applyFont="1" applyFill="1" applyBorder="1" applyAlignment="1">
      <alignment horizontal="center"/>
    </xf>
    <xf numFmtId="164" fontId="33" fillId="38" borderId="10" xfId="44" applyFont="1" applyFill="1" applyBorder="1" applyAlignment="1">
      <alignment/>
    </xf>
    <xf numFmtId="1" fontId="33" fillId="40" borderId="10" xfId="44" applyNumberFormat="1" applyFont="1" applyFill="1" applyBorder="1" applyAlignment="1">
      <alignment horizontal="center"/>
    </xf>
    <xf numFmtId="164" fontId="33" fillId="41" borderId="10" xfId="44" applyFont="1" applyFill="1" applyBorder="1" applyAlignment="1">
      <alignment horizontal="center"/>
    </xf>
    <xf numFmtId="164" fontId="33" fillId="36" borderId="21" xfId="44" applyFont="1" applyFill="1" applyBorder="1" applyAlignment="1">
      <alignment/>
    </xf>
    <xf numFmtId="164" fontId="33" fillId="42" borderId="10" xfId="44" applyFont="1" applyFill="1" applyBorder="1" applyAlignment="1">
      <alignment/>
    </xf>
    <xf numFmtId="164" fontId="33" fillId="43" borderId="10" xfId="44" applyFont="1" applyFill="1" applyBorder="1" applyAlignment="1">
      <alignment horizontal="center"/>
    </xf>
    <xf numFmtId="164" fontId="33" fillId="42" borderId="10" xfId="44" applyFont="1" applyFill="1" applyBorder="1" applyAlignment="1">
      <alignment horizontal="center"/>
    </xf>
    <xf numFmtId="1" fontId="33" fillId="43" borderId="10" xfId="44" applyNumberFormat="1" applyFont="1" applyFill="1" applyBorder="1" applyAlignment="1">
      <alignment horizontal="center"/>
    </xf>
    <xf numFmtId="166" fontId="33" fillId="43" borderId="10" xfId="44" applyNumberFormat="1" applyFont="1" applyFill="1" applyBorder="1" applyAlignment="1">
      <alignment horizontal="center"/>
    </xf>
    <xf numFmtId="2" fontId="55" fillId="0" borderId="22" xfId="44" applyNumberFormat="1" applyFont="1" applyFill="1" applyBorder="1" applyAlignment="1">
      <alignment/>
    </xf>
    <xf numFmtId="44" fontId="0" fillId="0" borderId="0" xfId="50" applyFont="1" applyAlignment="1">
      <alignment/>
    </xf>
    <xf numFmtId="44" fontId="0" fillId="0" borderId="0" xfId="0" applyNumberFormat="1" applyAlignment="1">
      <alignment/>
    </xf>
    <xf numFmtId="0" fontId="0" fillId="0" borderId="18" xfId="0" applyBorder="1" applyAlignment="1">
      <alignment/>
    </xf>
    <xf numFmtId="44" fontId="0" fillId="8" borderId="18" xfId="50" applyFont="1" applyFill="1" applyBorder="1" applyAlignment="1">
      <alignment/>
    </xf>
    <xf numFmtId="44" fontId="0" fillId="3" borderId="18" xfId="50" applyFont="1" applyFill="1" applyBorder="1" applyAlignment="1">
      <alignment/>
    </xf>
    <xf numFmtId="164" fontId="40" fillId="34" borderId="10" xfId="44" applyFont="1" applyFill="1" applyBorder="1" applyAlignment="1">
      <alignment/>
    </xf>
    <xf numFmtId="164" fontId="40" fillId="34" borderId="15" xfId="44" applyFont="1" applyFill="1" applyBorder="1" applyAlignment="1">
      <alignment horizontal="center"/>
    </xf>
    <xf numFmtId="164" fontId="40" fillId="34" borderId="15" xfId="44" applyFont="1" applyFill="1" applyBorder="1" applyAlignment="1">
      <alignment/>
    </xf>
    <xf numFmtId="164" fontId="40" fillId="34" borderId="18" xfId="44" applyFont="1" applyFill="1" applyBorder="1" applyAlignment="1">
      <alignment/>
    </xf>
    <xf numFmtId="2" fontId="40" fillId="34" borderId="18" xfId="44" applyNumberFormat="1" applyFont="1" applyFill="1" applyBorder="1" applyAlignment="1">
      <alignment/>
    </xf>
    <xf numFmtId="0" fontId="55" fillId="35" borderId="14" xfId="0" applyFont="1" applyFill="1" applyBorder="1" applyAlignment="1">
      <alignment/>
    </xf>
    <xf numFmtId="164" fontId="40" fillId="28" borderId="0" xfId="44" applyFont="1" applyFill="1" applyAlignment="1">
      <alignment/>
    </xf>
    <xf numFmtId="164" fontId="40" fillId="40" borderId="0" xfId="44" applyFont="1" applyFill="1" applyAlignment="1">
      <alignment/>
    </xf>
    <xf numFmtId="1" fontId="55" fillId="0" borderId="23" xfId="44" applyNumberFormat="1" applyFont="1" applyFill="1" applyBorder="1" applyAlignment="1">
      <alignment/>
    </xf>
    <xf numFmtId="164" fontId="55" fillId="0" borderId="24" xfId="44" applyFont="1" applyFill="1" applyBorder="1" applyAlignment="1">
      <alignment horizontal="center" vertical="center" wrapText="1"/>
    </xf>
    <xf numFmtId="164" fontId="55" fillId="0" borderId="25" xfId="44" applyFont="1" applyFill="1" applyBorder="1" applyAlignment="1">
      <alignment horizontal="center" vertical="center" wrapText="1"/>
    </xf>
    <xf numFmtId="164" fontId="55" fillId="0" borderId="26" xfId="44" applyFont="1" applyFill="1" applyBorder="1" applyAlignment="1">
      <alignment horizontal="center" vertical="center" wrapText="1"/>
    </xf>
    <xf numFmtId="164" fontId="33" fillId="38" borderId="27" xfId="44" applyFont="1" applyFill="1" applyBorder="1" applyAlignment="1">
      <alignment/>
    </xf>
    <xf numFmtId="1" fontId="33" fillId="34" borderId="28" xfId="44" applyNumberFormat="1" applyFont="1" applyFill="1" applyBorder="1" applyAlignment="1">
      <alignment/>
    </xf>
    <xf numFmtId="164" fontId="33" fillId="38" borderId="29" xfId="44" applyFont="1" applyFill="1" applyBorder="1" applyAlignment="1">
      <alignment/>
    </xf>
    <xf numFmtId="164" fontId="33" fillId="36" borderId="29" xfId="44" applyFont="1" applyFill="1" applyBorder="1" applyAlignment="1">
      <alignment/>
    </xf>
    <xf numFmtId="164" fontId="33" fillId="42" borderId="29" xfId="44" applyFont="1" applyFill="1" applyBorder="1" applyAlignment="1">
      <alignment/>
    </xf>
    <xf numFmtId="164" fontId="33" fillId="38" borderId="30" xfId="44" applyFont="1" applyFill="1" applyBorder="1" applyAlignment="1">
      <alignment/>
    </xf>
    <xf numFmtId="164" fontId="33" fillId="38" borderId="31" xfId="44" applyFont="1" applyFill="1" applyBorder="1" applyAlignment="1">
      <alignment/>
    </xf>
    <xf numFmtId="164" fontId="33" fillId="39" borderId="31" xfId="44" applyFont="1" applyFill="1" applyBorder="1" applyAlignment="1">
      <alignment horizontal="center"/>
    </xf>
    <xf numFmtId="164" fontId="33" fillId="38" borderId="31" xfId="44" applyFont="1" applyFill="1" applyBorder="1" applyAlignment="1">
      <alignment horizontal="center"/>
    </xf>
    <xf numFmtId="164" fontId="33" fillId="41" borderId="31" xfId="44" applyFont="1" applyFill="1" applyBorder="1" applyAlignment="1">
      <alignment horizontal="center"/>
    </xf>
    <xf numFmtId="1" fontId="33" fillId="40" borderId="31" xfId="44" applyNumberFormat="1" applyFont="1" applyFill="1" applyBorder="1" applyAlignment="1">
      <alignment horizontal="center"/>
    </xf>
    <xf numFmtId="1" fontId="33" fillId="39" borderId="31" xfId="44" applyNumberFormat="1" applyFont="1" applyFill="1" applyBorder="1" applyAlignment="1">
      <alignment horizontal="center"/>
    </xf>
    <xf numFmtId="166" fontId="33" fillId="39" borderId="31" xfId="44" applyNumberFormat="1" applyFont="1" applyFill="1" applyBorder="1" applyAlignment="1">
      <alignment horizontal="center"/>
    </xf>
    <xf numFmtId="164" fontId="33" fillId="34" borderId="31" xfId="44" applyFont="1" applyFill="1" applyBorder="1" applyAlignment="1">
      <alignment horizontal="center"/>
    </xf>
    <xf numFmtId="1" fontId="33" fillId="34" borderId="32" xfId="44" applyNumberFormat="1" applyFont="1" applyFill="1" applyBorder="1" applyAlignment="1">
      <alignment/>
    </xf>
    <xf numFmtId="1" fontId="55" fillId="0" borderId="33" xfId="44" applyNumberFormat="1" applyFont="1" applyFill="1" applyBorder="1" applyAlignment="1">
      <alignment/>
    </xf>
    <xf numFmtId="1" fontId="33" fillId="34" borderId="10" xfId="44" applyNumberFormat="1" applyFont="1" applyFill="1" applyBorder="1" applyAlignment="1">
      <alignment/>
    </xf>
    <xf numFmtId="166" fontId="33" fillId="34" borderId="10" xfId="44" applyNumberFormat="1" applyFont="1" applyFill="1" applyBorder="1" applyAlignment="1">
      <alignment horizontal="center"/>
    </xf>
    <xf numFmtId="1" fontId="33" fillId="34" borderId="10" xfId="44" applyNumberFormat="1" applyFont="1" applyFill="1" applyBorder="1" applyAlignment="1">
      <alignment horizontal="center"/>
    </xf>
    <xf numFmtId="164" fontId="33" fillId="44" borderId="10" xfId="44" applyFont="1" applyFill="1" applyBorder="1" applyAlignment="1">
      <alignment/>
    </xf>
    <xf numFmtId="164" fontId="33" fillId="44" borderId="10" xfId="44" applyFont="1" applyFill="1" applyBorder="1" applyAlignment="1">
      <alignment horizontal="center"/>
    </xf>
    <xf numFmtId="164" fontId="33" fillId="44" borderId="21" xfId="44" applyFont="1" applyFill="1" applyBorder="1" applyAlignment="1">
      <alignment/>
    </xf>
    <xf numFmtId="164" fontId="55" fillId="0" borderId="22" xfId="44" applyFont="1" applyFill="1" applyBorder="1" applyAlignment="1">
      <alignment/>
    </xf>
    <xf numFmtId="164" fontId="40" fillId="0" borderId="18" xfId="44" applyFont="1" applyFill="1" applyBorder="1" applyAlignment="1">
      <alignment/>
    </xf>
    <xf numFmtId="164" fontId="40" fillId="0" borderId="15" xfId="44" applyFont="1" applyFill="1" applyBorder="1" applyAlignment="1">
      <alignment horizontal="center"/>
    </xf>
    <xf numFmtId="164" fontId="40" fillId="0" borderId="10" xfId="44" applyFont="1" applyFill="1" applyBorder="1" applyAlignment="1">
      <alignment/>
    </xf>
    <xf numFmtId="0" fontId="58" fillId="0" borderId="0" xfId="0" applyNumberFormat="1" applyFont="1" applyAlignment="1">
      <alignment wrapText="1"/>
    </xf>
    <xf numFmtId="0" fontId="59" fillId="0" borderId="0" xfId="0" applyNumberFormat="1" applyFont="1" applyAlignment="1">
      <alignment horizontal="center" vertical="center" wrapText="1"/>
    </xf>
    <xf numFmtId="10" fontId="60" fillId="0" borderId="0" xfId="0" applyNumberFormat="1" applyFont="1" applyAlignment="1">
      <alignment wrapText="1"/>
    </xf>
    <xf numFmtId="44" fontId="61" fillId="3" borderId="20" xfId="50" applyFont="1" applyFill="1" applyBorder="1" applyAlignment="1">
      <alignment horizontal="center" vertical="center"/>
    </xf>
    <xf numFmtId="44" fontId="61" fillId="2" borderId="20" xfId="50" applyFont="1" applyFill="1" applyBorder="1" applyAlignment="1">
      <alignment horizontal="center" vertical="center"/>
    </xf>
    <xf numFmtId="164" fontId="40" fillId="39" borderId="15" xfId="44" applyFont="1" applyFill="1" applyBorder="1" applyAlignment="1">
      <alignment/>
    </xf>
    <xf numFmtId="164" fontId="40" fillId="39" borderId="0" xfId="44" applyFont="1" applyFill="1" applyAlignment="1">
      <alignment/>
    </xf>
    <xf numFmtId="164" fontId="40" fillId="37" borderId="0" xfId="44" applyFont="1" applyFill="1" applyAlignment="1">
      <alignment/>
    </xf>
    <xf numFmtId="164" fontId="40" fillId="37" borderId="15" xfId="44" applyFont="1" applyFill="1" applyBorder="1" applyAlignment="1">
      <alignment/>
    </xf>
    <xf numFmtId="164" fontId="40" fillId="0" borderId="34" xfId="44" applyFont="1" applyFill="1" applyBorder="1" applyAlignment="1">
      <alignment/>
    </xf>
    <xf numFmtId="175" fontId="59" fillId="0" borderId="0" xfId="0" applyNumberFormat="1" applyFont="1" applyAlignment="1">
      <alignment wrapText="1"/>
    </xf>
    <xf numFmtId="164" fontId="62" fillId="0" borderId="0" xfId="44" applyFont="1" applyFill="1" applyAlignment="1">
      <alignment horizontal="center"/>
    </xf>
    <xf numFmtId="0" fontId="63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/>
    </xf>
    <xf numFmtId="0" fontId="55" fillId="35" borderId="35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/>
    </xf>
    <xf numFmtId="0" fontId="61" fillId="3" borderId="19" xfId="0" applyFont="1" applyFill="1" applyBorder="1" applyAlignment="1">
      <alignment horizontal="center" vertical="center"/>
    </xf>
    <xf numFmtId="0" fontId="61" fillId="3" borderId="20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center" vertical="center"/>
    </xf>
    <xf numFmtId="0" fontId="61" fillId="2" borderId="20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eading" xfId="45"/>
    <cellStyle name="Heading1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ta" xfId="53"/>
    <cellStyle name="Percent" xfId="54"/>
    <cellStyle name="Result" xfId="55"/>
    <cellStyle name="Result2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25"/>
          <c:w val="0.9775"/>
          <c:h val="0.92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'Aluno Eq vagas'!$F$4</c:f>
              <c:strCache>
                <c:ptCount val="1"/>
                <c:pt idx="0">
                  <c:v>MATRIZ 2013
(% de Alunos Equivalentes)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'Aluno Eq vagas'!$A$5:$A$14</c:f>
              <c:strCache/>
            </c:strRef>
          </c:cat>
          <c:val>
            <c:numRef>
              <c:f>'Aluno Eq vagas'!$F$5:$F$14</c:f>
              <c:numCache/>
            </c:numRef>
          </c:val>
        </c:ser>
        <c:axId val="1988628"/>
        <c:axId val="17897653"/>
      </c:barChart>
      <c:catAx>
        <c:axId val="19886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t"/>
        <c:delete val="1"/>
        <c:majorTickMark val="out"/>
        <c:minorTickMark val="none"/>
        <c:tickLblPos val="none"/>
        <c:crossAx val="1988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325"/>
          <c:h val="0.9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'Aluno Eq evasao'!$E$4:$E$4</c:f>
              <c:strCache>
                <c:ptCount val="1"/>
                <c:pt idx="0">
                  <c:v>MATRIZ 2013
(% de Alunos Equivalentes)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'Aluno Eq evasao'!$A$5:$A$14</c:f>
              <c:strCache/>
            </c:strRef>
          </c:cat>
          <c:val>
            <c:numRef>
              <c:f>'Aluno Eq evasao'!$E$5:$E$14</c:f>
              <c:numCache/>
            </c:numRef>
          </c:val>
        </c:ser>
        <c:axId val="26861150"/>
        <c:axId val="40423759"/>
      </c:barChart>
      <c:catAx>
        <c:axId val="268611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</c:scaling>
        <c:axPos val="t"/>
        <c:delete val="1"/>
        <c:majorTickMark val="out"/>
        <c:minorTickMark val="none"/>
        <c:tickLblPos val="none"/>
        <c:crossAx val="26861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16</xdr:row>
      <xdr:rowOff>171450</xdr:rowOff>
    </xdr:from>
    <xdr:ext cx="6305550" cy="2724150"/>
    <xdr:graphicFrame>
      <xdr:nvGraphicFramePr>
        <xdr:cNvPr id="1" name="Gráfico 2"/>
        <xdr:cNvGraphicFramePr/>
      </xdr:nvGraphicFramePr>
      <xdr:xfrm>
        <a:off x="9525" y="3657600"/>
        <a:ext cx="63055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5305425" cy="2667000"/>
    <xdr:graphicFrame>
      <xdr:nvGraphicFramePr>
        <xdr:cNvPr id="1" name="Gráfico 2"/>
        <xdr:cNvGraphicFramePr/>
      </xdr:nvGraphicFramePr>
      <xdr:xfrm>
        <a:off x="47625" y="3486150"/>
        <a:ext cx="5305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ables/table1.xml><?xml version="1.0" encoding="utf-8"?>
<table xmlns="http://schemas.openxmlformats.org/spreadsheetml/2006/main" id="1" name="Tabela1" displayName="Tabela1" ref="B7:E17" totalsRowShown="0">
  <tableColumns count="4">
    <tableColumn id="1" name="Campus"/>
    <tableColumn id="4" name="1. Matriz antiga_x000A_(PESO 75%)"/>
    <tableColumn id="3" name="2. Matriz OCC_x000A_(PESO 25%)"/>
    <tableColumn id="2" name="MATRIZ 2013_x000A_(1+2)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F25" sqref="F25"/>
    </sheetView>
  </sheetViews>
  <sheetFormatPr defaultColWidth="8.625" defaultRowHeight="14.25"/>
  <cols>
    <col min="1" max="1" width="42.00390625" style="1" bestFit="1" customWidth="1"/>
    <col min="2" max="2" width="18.75390625" style="1" bestFit="1" customWidth="1"/>
    <col min="3" max="3" width="11.125" style="1" customWidth="1"/>
    <col min="4" max="6" width="9.625" style="1" customWidth="1"/>
    <col min="7" max="7" width="11.125" style="1" customWidth="1"/>
    <col min="8" max="8" width="11.125" style="2" customWidth="1"/>
    <col min="9" max="9" width="14.00390625" style="1" customWidth="1"/>
    <col min="10" max="10" width="11.50390625" style="1" customWidth="1"/>
    <col min="11" max="11" width="10.50390625" style="1" customWidth="1"/>
    <col min="12" max="12" width="19.00390625" style="1" customWidth="1"/>
    <col min="13" max="16384" width="8.625" style="1" customWidth="1"/>
  </cols>
  <sheetData>
    <row r="1" spans="1:10" ht="23.25">
      <c r="A1" s="101" t="s">
        <v>121</v>
      </c>
      <c r="B1" s="101"/>
      <c r="C1" s="101"/>
      <c r="D1" s="101"/>
      <c r="E1" s="101"/>
      <c r="F1" s="101"/>
      <c r="G1" s="101"/>
      <c r="H1" s="101"/>
      <c r="I1" s="101"/>
      <c r="J1" s="101"/>
    </row>
    <row r="3" spans="1:11" ht="75">
      <c r="A3" s="3" t="s">
        <v>0</v>
      </c>
      <c r="B3" s="3" t="s">
        <v>1</v>
      </c>
      <c r="C3" s="3" t="s">
        <v>113</v>
      </c>
      <c r="D3" s="3" t="s">
        <v>112</v>
      </c>
      <c r="E3" s="3" t="s">
        <v>2</v>
      </c>
      <c r="F3" s="3" t="s">
        <v>3</v>
      </c>
      <c r="G3" s="3" t="s">
        <v>4</v>
      </c>
      <c r="H3" s="3" t="s">
        <v>111</v>
      </c>
      <c r="I3" s="3" t="s">
        <v>5</v>
      </c>
      <c r="J3" s="3" t="s">
        <v>6</v>
      </c>
      <c r="K3" s="3" t="s">
        <v>7</v>
      </c>
    </row>
    <row r="4" spans="1:11" ht="15">
      <c r="A4" s="85" t="s">
        <v>17</v>
      </c>
      <c r="B4" s="85" t="s">
        <v>18</v>
      </c>
      <c r="C4" s="84">
        <v>50</v>
      </c>
      <c r="D4" s="82">
        <f aca="true" t="shared" si="0" ref="D4:D35">C4*0.9</f>
        <v>45</v>
      </c>
      <c r="E4" s="82">
        <v>3</v>
      </c>
      <c r="F4" s="81">
        <v>1.5</v>
      </c>
      <c r="G4" s="8">
        <v>0.1325</v>
      </c>
      <c r="H4" s="8">
        <v>4</v>
      </c>
      <c r="I4" s="8" t="s">
        <v>11</v>
      </c>
      <c r="J4" s="8">
        <v>1.15</v>
      </c>
      <c r="K4" s="80">
        <f aca="true" t="shared" si="1" ref="K4:K35">((D4*H4*(1+G4))+(((C4-D4)/4)*H4))*J4*F4</f>
        <v>360.26625</v>
      </c>
    </row>
    <row r="5" spans="1:11" ht="15">
      <c r="A5" s="83" t="s">
        <v>29</v>
      </c>
      <c r="B5" s="85" t="s">
        <v>18</v>
      </c>
      <c r="C5" s="84">
        <v>25</v>
      </c>
      <c r="D5" s="82">
        <f t="shared" si="0"/>
        <v>22.5</v>
      </c>
      <c r="E5" s="82">
        <v>2</v>
      </c>
      <c r="F5" s="81">
        <v>2</v>
      </c>
      <c r="G5" s="8">
        <v>0.082</v>
      </c>
      <c r="H5" s="8">
        <v>5</v>
      </c>
      <c r="I5" s="8" t="s">
        <v>14</v>
      </c>
      <c r="J5" s="8">
        <v>1</v>
      </c>
      <c r="K5" s="80">
        <f t="shared" si="1"/>
        <v>249.70000000000002</v>
      </c>
    </row>
    <row r="6" spans="1:11" ht="15">
      <c r="A6" s="83" t="s">
        <v>30</v>
      </c>
      <c r="B6" s="83" t="s">
        <v>18</v>
      </c>
      <c r="C6" s="84">
        <v>50</v>
      </c>
      <c r="D6" s="82">
        <f t="shared" si="0"/>
        <v>45</v>
      </c>
      <c r="E6" s="82">
        <v>2</v>
      </c>
      <c r="F6" s="81">
        <v>2</v>
      </c>
      <c r="G6" s="8">
        <v>0.082</v>
      </c>
      <c r="H6" s="8">
        <v>5</v>
      </c>
      <c r="I6" s="8" t="s">
        <v>14</v>
      </c>
      <c r="J6" s="8">
        <v>1</v>
      </c>
      <c r="K6" s="80">
        <f t="shared" si="1"/>
        <v>499.40000000000003</v>
      </c>
    </row>
    <row r="7" spans="1:11" ht="15">
      <c r="A7" s="83" t="s">
        <v>61</v>
      </c>
      <c r="B7" s="83" t="s">
        <v>18</v>
      </c>
      <c r="C7" s="8">
        <v>50</v>
      </c>
      <c r="D7" s="82">
        <f t="shared" si="0"/>
        <v>45</v>
      </c>
      <c r="E7" s="82">
        <v>2</v>
      </c>
      <c r="F7" s="81">
        <v>2</v>
      </c>
      <c r="G7" s="8">
        <v>0.082</v>
      </c>
      <c r="H7" s="8">
        <v>4</v>
      </c>
      <c r="I7" s="8" t="s">
        <v>11</v>
      </c>
      <c r="J7" s="8">
        <v>1.15</v>
      </c>
      <c r="K7" s="80">
        <f t="shared" si="1"/>
        <v>459.44800000000004</v>
      </c>
    </row>
    <row r="8" spans="1:11" ht="15">
      <c r="A8" s="83" t="s">
        <v>62</v>
      </c>
      <c r="B8" s="83" t="s">
        <v>18</v>
      </c>
      <c r="C8" s="8">
        <v>50</v>
      </c>
      <c r="D8" s="82">
        <f t="shared" si="0"/>
        <v>45</v>
      </c>
      <c r="E8" s="82">
        <v>2</v>
      </c>
      <c r="F8" s="81">
        <v>2</v>
      </c>
      <c r="G8" s="8">
        <v>0.082</v>
      </c>
      <c r="H8" s="8">
        <v>5</v>
      </c>
      <c r="I8" s="8" t="s">
        <v>14</v>
      </c>
      <c r="J8" s="8">
        <v>1</v>
      </c>
      <c r="K8" s="80">
        <f t="shared" si="1"/>
        <v>499.40000000000003</v>
      </c>
    </row>
    <row r="9" spans="1:11" ht="15">
      <c r="A9" s="83" t="s">
        <v>36</v>
      </c>
      <c r="B9" s="83" t="s">
        <v>18</v>
      </c>
      <c r="C9" s="8">
        <v>50</v>
      </c>
      <c r="D9" s="82">
        <f t="shared" si="0"/>
        <v>45</v>
      </c>
      <c r="E9" s="82">
        <v>2</v>
      </c>
      <c r="F9" s="81">
        <v>2</v>
      </c>
      <c r="G9" s="8">
        <v>0.082</v>
      </c>
      <c r="H9" s="8">
        <v>5</v>
      </c>
      <c r="I9" s="8" t="s">
        <v>14</v>
      </c>
      <c r="J9" s="8">
        <v>1</v>
      </c>
      <c r="K9" s="80">
        <f t="shared" si="1"/>
        <v>499.40000000000003</v>
      </c>
    </row>
    <row r="10" spans="1:11" ht="15">
      <c r="A10" s="83" t="s">
        <v>38</v>
      </c>
      <c r="B10" s="83" t="s">
        <v>18</v>
      </c>
      <c r="C10" s="8">
        <v>50</v>
      </c>
      <c r="D10" s="82">
        <f t="shared" si="0"/>
        <v>45</v>
      </c>
      <c r="E10" s="82">
        <v>2</v>
      </c>
      <c r="F10" s="81">
        <v>2</v>
      </c>
      <c r="G10" s="8">
        <v>0.082</v>
      </c>
      <c r="H10" s="8">
        <v>5</v>
      </c>
      <c r="I10" s="8" t="s">
        <v>14</v>
      </c>
      <c r="J10" s="8">
        <v>1</v>
      </c>
      <c r="K10" s="80">
        <f t="shared" si="1"/>
        <v>499.40000000000003</v>
      </c>
    </row>
    <row r="11" spans="1:11" ht="15">
      <c r="A11" s="83" t="s">
        <v>31</v>
      </c>
      <c r="B11" s="83" t="s">
        <v>32</v>
      </c>
      <c r="C11" s="84">
        <v>50</v>
      </c>
      <c r="D11" s="82">
        <f t="shared" si="0"/>
        <v>45</v>
      </c>
      <c r="E11" s="82">
        <v>2</v>
      </c>
      <c r="F11" s="81">
        <v>2</v>
      </c>
      <c r="G11" s="8">
        <v>0.082</v>
      </c>
      <c r="H11" s="8">
        <v>5</v>
      </c>
      <c r="I11" s="8" t="s">
        <v>14</v>
      </c>
      <c r="J11" s="8">
        <v>1</v>
      </c>
      <c r="K11" s="80">
        <f t="shared" si="1"/>
        <v>499.40000000000003</v>
      </c>
    </row>
    <row r="12" spans="1:11" ht="15">
      <c r="A12" s="83" t="s">
        <v>33</v>
      </c>
      <c r="B12" s="83" t="s">
        <v>32</v>
      </c>
      <c r="C12" s="8">
        <v>50</v>
      </c>
      <c r="D12" s="82">
        <f t="shared" si="0"/>
        <v>45</v>
      </c>
      <c r="E12" s="82">
        <v>2</v>
      </c>
      <c r="F12" s="81">
        <v>2</v>
      </c>
      <c r="G12" s="8">
        <v>0.082</v>
      </c>
      <c r="H12" s="8">
        <v>5</v>
      </c>
      <c r="I12" s="8" t="s">
        <v>11</v>
      </c>
      <c r="J12" s="8">
        <v>1.15</v>
      </c>
      <c r="K12" s="80">
        <f t="shared" si="1"/>
        <v>574.31</v>
      </c>
    </row>
    <row r="13" spans="1:11" ht="15">
      <c r="A13" s="83" t="s">
        <v>34</v>
      </c>
      <c r="B13" s="85" t="s">
        <v>32</v>
      </c>
      <c r="C13" s="8">
        <v>50</v>
      </c>
      <c r="D13" s="82">
        <f t="shared" si="0"/>
        <v>45</v>
      </c>
      <c r="E13" s="82">
        <v>2</v>
      </c>
      <c r="F13" s="81">
        <v>2</v>
      </c>
      <c r="G13" s="8">
        <v>0.082</v>
      </c>
      <c r="H13" s="8">
        <v>5</v>
      </c>
      <c r="I13" s="8" t="s">
        <v>14</v>
      </c>
      <c r="J13" s="8">
        <v>1</v>
      </c>
      <c r="K13" s="80">
        <f t="shared" si="1"/>
        <v>499.40000000000003</v>
      </c>
    </row>
    <row r="14" spans="1:11" ht="15">
      <c r="A14" s="83" t="s">
        <v>35</v>
      </c>
      <c r="B14" s="85" t="s">
        <v>32</v>
      </c>
      <c r="C14" s="8">
        <v>50</v>
      </c>
      <c r="D14" s="82">
        <f t="shared" si="0"/>
        <v>45</v>
      </c>
      <c r="E14" s="82">
        <v>2</v>
      </c>
      <c r="F14" s="81">
        <v>2</v>
      </c>
      <c r="G14" s="8">
        <v>0.082</v>
      </c>
      <c r="H14" s="8">
        <v>5</v>
      </c>
      <c r="I14" s="8" t="s">
        <v>11</v>
      </c>
      <c r="J14" s="8">
        <v>1.15</v>
      </c>
      <c r="K14" s="80">
        <f t="shared" si="1"/>
        <v>574.31</v>
      </c>
    </row>
    <row r="15" spans="1:11" ht="15">
      <c r="A15" s="83" t="s">
        <v>39</v>
      </c>
      <c r="B15" s="85" t="s">
        <v>32</v>
      </c>
      <c r="C15" s="8">
        <v>50</v>
      </c>
      <c r="D15" s="82">
        <f t="shared" si="0"/>
        <v>45</v>
      </c>
      <c r="E15" s="82">
        <v>2</v>
      </c>
      <c r="F15" s="81">
        <v>2</v>
      </c>
      <c r="G15" s="8">
        <v>0.082</v>
      </c>
      <c r="H15" s="8">
        <v>5</v>
      </c>
      <c r="I15" s="8" t="s">
        <v>14</v>
      </c>
      <c r="J15" s="8">
        <v>1</v>
      </c>
      <c r="K15" s="80">
        <f t="shared" si="1"/>
        <v>499.40000000000003</v>
      </c>
    </row>
    <row r="16" spans="1:11" ht="15">
      <c r="A16" s="83" t="s">
        <v>75</v>
      </c>
      <c r="B16" s="83" t="s">
        <v>32</v>
      </c>
      <c r="C16" s="8">
        <v>50</v>
      </c>
      <c r="D16" s="82">
        <f t="shared" si="0"/>
        <v>45</v>
      </c>
      <c r="E16" s="82">
        <v>4</v>
      </c>
      <c r="F16" s="81">
        <v>1</v>
      </c>
      <c r="G16" s="8">
        <v>0.1</v>
      </c>
      <c r="H16" s="8">
        <v>4</v>
      </c>
      <c r="I16" s="8" t="s">
        <v>14</v>
      </c>
      <c r="J16" s="8">
        <v>1</v>
      </c>
      <c r="K16" s="80">
        <f t="shared" si="1"/>
        <v>203.00000000000003</v>
      </c>
    </row>
    <row r="17" spans="1:11" ht="15">
      <c r="A17" s="83" t="s">
        <v>110</v>
      </c>
      <c r="B17" s="83" t="s">
        <v>32</v>
      </c>
      <c r="C17" s="8">
        <v>50</v>
      </c>
      <c r="D17" s="82">
        <f t="shared" si="0"/>
        <v>45</v>
      </c>
      <c r="E17" s="82">
        <v>4</v>
      </c>
      <c r="F17" s="81">
        <v>1</v>
      </c>
      <c r="G17" s="8">
        <v>0.1</v>
      </c>
      <c r="H17" s="8">
        <v>4</v>
      </c>
      <c r="I17" s="8" t="s">
        <v>14</v>
      </c>
      <c r="J17" s="8">
        <v>1</v>
      </c>
      <c r="K17" s="80">
        <f t="shared" si="1"/>
        <v>203.00000000000003</v>
      </c>
    </row>
    <row r="18" spans="1:11" ht="15">
      <c r="A18" s="83" t="s">
        <v>109</v>
      </c>
      <c r="B18" s="83" t="s">
        <v>32</v>
      </c>
      <c r="C18" s="8">
        <v>50</v>
      </c>
      <c r="D18" s="82">
        <f t="shared" si="0"/>
        <v>45</v>
      </c>
      <c r="E18" s="82">
        <v>4</v>
      </c>
      <c r="F18" s="81">
        <v>1</v>
      </c>
      <c r="G18" s="8">
        <v>0.1</v>
      </c>
      <c r="H18" s="8">
        <v>4</v>
      </c>
      <c r="I18" s="8" t="s">
        <v>11</v>
      </c>
      <c r="J18" s="8">
        <v>1.15</v>
      </c>
      <c r="K18" s="80">
        <f t="shared" si="1"/>
        <v>233.45000000000002</v>
      </c>
    </row>
    <row r="19" spans="1:11" ht="15">
      <c r="A19" s="83" t="s">
        <v>76</v>
      </c>
      <c r="B19" s="83" t="s">
        <v>32</v>
      </c>
      <c r="C19" s="8">
        <v>50</v>
      </c>
      <c r="D19" s="82">
        <f t="shared" si="0"/>
        <v>45</v>
      </c>
      <c r="E19" s="82">
        <v>4</v>
      </c>
      <c r="F19" s="81">
        <v>1</v>
      </c>
      <c r="G19" s="8">
        <v>0.1</v>
      </c>
      <c r="H19" s="8">
        <v>4</v>
      </c>
      <c r="I19" s="8" t="s">
        <v>11</v>
      </c>
      <c r="J19" s="8">
        <v>1.15</v>
      </c>
      <c r="K19" s="80">
        <f t="shared" si="1"/>
        <v>233.45000000000002</v>
      </c>
    </row>
    <row r="20" spans="1:11" ht="15">
      <c r="A20" s="83" t="s">
        <v>63</v>
      </c>
      <c r="B20" s="85" t="s">
        <v>32</v>
      </c>
      <c r="C20" s="8">
        <v>25</v>
      </c>
      <c r="D20" s="82">
        <f t="shared" si="0"/>
        <v>22.5</v>
      </c>
      <c r="E20" s="82">
        <v>4</v>
      </c>
      <c r="F20" s="81">
        <v>1</v>
      </c>
      <c r="G20" s="8">
        <v>0.1</v>
      </c>
      <c r="H20" s="8">
        <v>4</v>
      </c>
      <c r="I20" s="8" t="s">
        <v>14</v>
      </c>
      <c r="J20" s="8">
        <v>1</v>
      </c>
      <c r="K20" s="80">
        <f t="shared" si="1"/>
        <v>101.50000000000001</v>
      </c>
    </row>
    <row r="21" spans="1:11" ht="15">
      <c r="A21" s="83" t="s">
        <v>77</v>
      </c>
      <c r="B21" s="83" t="s">
        <v>32</v>
      </c>
      <c r="C21" s="8">
        <v>50</v>
      </c>
      <c r="D21" s="82">
        <f t="shared" si="0"/>
        <v>45</v>
      </c>
      <c r="E21" s="82">
        <v>4</v>
      </c>
      <c r="F21" s="81">
        <v>1</v>
      </c>
      <c r="G21" s="8">
        <v>0.1</v>
      </c>
      <c r="H21" s="8">
        <v>4</v>
      </c>
      <c r="I21" s="8" t="s">
        <v>14</v>
      </c>
      <c r="J21" s="8">
        <v>1</v>
      </c>
      <c r="K21" s="80">
        <f t="shared" si="1"/>
        <v>203.00000000000003</v>
      </c>
    </row>
    <row r="22" spans="1:11" ht="15">
      <c r="A22" s="83" t="s">
        <v>78</v>
      </c>
      <c r="B22" s="83" t="s">
        <v>27</v>
      </c>
      <c r="C22" s="8">
        <v>50</v>
      </c>
      <c r="D22" s="82">
        <f t="shared" si="0"/>
        <v>45</v>
      </c>
      <c r="E22" s="82">
        <v>4</v>
      </c>
      <c r="F22" s="81">
        <v>1</v>
      </c>
      <c r="G22" s="8">
        <v>0.1</v>
      </c>
      <c r="H22" s="8">
        <v>4</v>
      </c>
      <c r="I22" s="8" t="s">
        <v>11</v>
      </c>
      <c r="J22" s="8">
        <v>1.15</v>
      </c>
      <c r="K22" s="80">
        <f t="shared" si="1"/>
        <v>233.45000000000002</v>
      </c>
    </row>
    <row r="23" spans="1:11" ht="15">
      <c r="A23" s="83" t="s">
        <v>64</v>
      </c>
      <c r="B23" s="83" t="s">
        <v>27</v>
      </c>
      <c r="C23" s="8">
        <v>50</v>
      </c>
      <c r="D23" s="82">
        <f t="shared" si="0"/>
        <v>45</v>
      </c>
      <c r="E23" s="82">
        <v>2</v>
      </c>
      <c r="F23" s="81">
        <v>2</v>
      </c>
      <c r="G23" s="8">
        <v>0.082</v>
      </c>
      <c r="H23" s="8">
        <v>5</v>
      </c>
      <c r="I23" s="8" t="s">
        <v>14</v>
      </c>
      <c r="J23" s="8">
        <v>1</v>
      </c>
      <c r="K23" s="80">
        <f t="shared" si="1"/>
        <v>499.40000000000003</v>
      </c>
    </row>
    <row r="24" spans="1:11" ht="15">
      <c r="A24" s="83" t="s">
        <v>42</v>
      </c>
      <c r="B24" s="83" t="s">
        <v>27</v>
      </c>
      <c r="C24" s="8">
        <v>40</v>
      </c>
      <c r="D24" s="82">
        <f t="shared" si="0"/>
        <v>36</v>
      </c>
      <c r="E24" s="82">
        <v>2</v>
      </c>
      <c r="F24" s="81">
        <v>2</v>
      </c>
      <c r="G24" s="8">
        <v>0.1325</v>
      </c>
      <c r="H24" s="8">
        <v>4</v>
      </c>
      <c r="I24" s="8" t="s">
        <v>14</v>
      </c>
      <c r="J24" s="8">
        <v>1</v>
      </c>
      <c r="K24" s="80">
        <f t="shared" si="1"/>
        <v>334.16</v>
      </c>
    </row>
    <row r="25" spans="1:11" ht="15">
      <c r="A25" s="83" t="s">
        <v>59</v>
      </c>
      <c r="B25" s="83" t="s">
        <v>27</v>
      </c>
      <c r="C25" s="8">
        <v>50</v>
      </c>
      <c r="D25" s="82">
        <f t="shared" si="0"/>
        <v>45</v>
      </c>
      <c r="E25" s="82">
        <v>2</v>
      </c>
      <c r="F25" s="81">
        <v>2</v>
      </c>
      <c r="G25" s="8">
        <v>0.1325</v>
      </c>
      <c r="H25" s="8">
        <v>5</v>
      </c>
      <c r="I25" s="8" t="s">
        <v>14</v>
      </c>
      <c r="J25" s="8">
        <v>1</v>
      </c>
      <c r="K25" s="80">
        <f t="shared" si="1"/>
        <v>522.125</v>
      </c>
    </row>
    <row r="26" spans="1:11" ht="15">
      <c r="A26" s="83" t="s">
        <v>79</v>
      </c>
      <c r="B26" s="83" t="s">
        <v>27</v>
      </c>
      <c r="C26" s="84">
        <v>40</v>
      </c>
      <c r="D26" s="82">
        <f t="shared" si="0"/>
        <v>36</v>
      </c>
      <c r="E26" s="82">
        <v>2</v>
      </c>
      <c r="F26" s="81">
        <v>2</v>
      </c>
      <c r="G26" s="8">
        <v>0.082</v>
      </c>
      <c r="H26" s="8">
        <v>3.5</v>
      </c>
      <c r="I26" s="8" t="s">
        <v>11</v>
      </c>
      <c r="J26" s="8">
        <v>1.15</v>
      </c>
      <c r="K26" s="80">
        <f t="shared" si="1"/>
        <v>321.6136</v>
      </c>
    </row>
    <row r="27" spans="1:11" ht="15">
      <c r="A27" s="83" t="s">
        <v>80</v>
      </c>
      <c r="B27" s="83" t="s">
        <v>23</v>
      </c>
      <c r="C27" s="84">
        <v>50</v>
      </c>
      <c r="D27" s="82">
        <f t="shared" si="0"/>
        <v>45</v>
      </c>
      <c r="E27" s="82">
        <v>2</v>
      </c>
      <c r="F27" s="81">
        <v>2</v>
      </c>
      <c r="G27" s="8">
        <v>0.082</v>
      </c>
      <c r="H27" s="8">
        <v>3.5</v>
      </c>
      <c r="I27" s="8" t="s">
        <v>11</v>
      </c>
      <c r="J27" s="8">
        <v>1.15</v>
      </c>
      <c r="K27" s="80">
        <f t="shared" si="1"/>
        <v>402.017</v>
      </c>
    </row>
    <row r="28" spans="1:11" ht="15">
      <c r="A28" s="83" t="s">
        <v>65</v>
      </c>
      <c r="B28" s="83" t="s">
        <v>23</v>
      </c>
      <c r="C28" s="84">
        <v>50</v>
      </c>
      <c r="D28" s="82">
        <f t="shared" si="0"/>
        <v>45</v>
      </c>
      <c r="E28" s="82">
        <v>4</v>
      </c>
      <c r="F28" s="81">
        <v>1</v>
      </c>
      <c r="G28" s="8">
        <v>0.1</v>
      </c>
      <c r="H28" s="8">
        <v>4.5</v>
      </c>
      <c r="I28" s="8" t="s">
        <v>11</v>
      </c>
      <c r="J28" s="8">
        <v>1.15</v>
      </c>
      <c r="K28" s="80">
        <f t="shared" si="1"/>
        <v>262.63125</v>
      </c>
    </row>
    <row r="29" spans="1:11" ht="15">
      <c r="A29" s="83" t="s">
        <v>81</v>
      </c>
      <c r="B29" s="83" t="s">
        <v>23</v>
      </c>
      <c r="C29" s="8">
        <v>50</v>
      </c>
      <c r="D29" s="82">
        <f t="shared" si="0"/>
        <v>45</v>
      </c>
      <c r="E29" s="82">
        <v>2</v>
      </c>
      <c r="F29" s="81">
        <v>2</v>
      </c>
      <c r="G29" s="8">
        <v>0.1</v>
      </c>
      <c r="H29" s="8">
        <v>3.5</v>
      </c>
      <c r="I29" s="8" t="s">
        <v>14</v>
      </c>
      <c r="J29" s="8">
        <v>1</v>
      </c>
      <c r="K29" s="80">
        <f t="shared" si="1"/>
        <v>355.25</v>
      </c>
    </row>
    <row r="30" spans="1:11" ht="15">
      <c r="A30" s="83" t="s">
        <v>51</v>
      </c>
      <c r="B30" s="83" t="s">
        <v>23</v>
      </c>
      <c r="C30" s="8">
        <v>50</v>
      </c>
      <c r="D30" s="82">
        <f t="shared" si="0"/>
        <v>45</v>
      </c>
      <c r="E30" s="82">
        <v>1</v>
      </c>
      <c r="F30" s="81">
        <v>4.5</v>
      </c>
      <c r="G30" s="8">
        <v>0.065</v>
      </c>
      <c r="H30" s="8">
        <v>5</v>
      </c>
      <c r="I30" s="8" t="s">
        <v>14</v>
      </c>
      <c r="J30" s="8">
        <v>1</v>
      </c>
      <c r="K30" s="80">
        <f t="shared" si="1"/>
        <v>1106.4375</v>
      </c>
    </row>
    <row r="31" spans="1:11" ht="15">
      <c r="A31" s="83" t="s">
        <v>12</v>
      </c>
      <c r="B31" s="83" t="s">
        <v>13</v>
      </c>
      <c r="C31" s="84">
        <v>50</v>
      </c>
      <c r="D31" s="82">
        <f t="shared" si="0"/>
        <v>45</v>
      </c>
      <c r="E31" s="82">
        <v>2</v>
      </c>
      <c r="F31" s="81">
        <v>2</v>
      </c>
      <c r="G31" s="8">
        <v>0.05</v>
      </c>
      <c r="H31" s="8">
        <v>5</v>
      </c>
      <c r="I31" s="8" t="s">
        <v>14</v>
      </c>
      <c r="J31" s="8">
        <v>1</v>
      </c>
      <c r="K31" s="80">
        <f t="shared" si="1"/>
        <v>485</v>
      </c>
    </row>
    <row r="32" spans="1:11" ht="15">
      <c r="A32" s="83" t="s">
        <v>82</v>
      </c>
      <c r="B32" s="83" t="s">
        <v>13</v>
      </c>
      <c r="C32" s="84">
        <v>50</v>
      </c>
      <c r="D32" s="82">
        <f t="shared" si="0"/>
        <v>45</v>
      </c>
      <c r="E32" s="82">
        <v>2</v>
      </c>
      <c r="F32" s="81">
        <v>2</v>
      </c>
      <c r="G32" s="8">
        <v>0.1</v>
      </c>
      <c r="H32" s="8">
        <v>4</v>
      </c>
      <c r="I32" s="8" t="s">
        <v>14</v>
      </c>
      <c r="J32" s="8">
        <v>1</v>
      </c>
      <c r="K32" s="80">
        <f t="shared" si="1"/>
        <v>406.00000000000006</v>
      </c>
    </row>
    <row r="33" spans="1:11" ht="15">
      <c r="A33" s="83" t="s">
        <v>66</v>
      </c>
      <c r="B33" s="83" t="s">
        <v>13</v>
      </c>
      <c r="C33" s="84">
        <v>50</v>
      </c>
      <c r="D33" s="82">
        <f t="shared" si="0"/>
        <v>45</v>
      </c>
      <c r="E33" s="82">
        <v>2</v>
      </c>
      <c r="F33" s="81">
        <v>2</v>
      </c>
      <c r="G33" s="8">
        <v>0.082</v>
      </c>
      <c r="H33" s="8">
        <v>5</v>
      </c>
      <c r="I33" s="8" t="s">
        <v>14</v>
      </c>
      <c r="J33" s="8">
        <v>1</v>
      </c>
      <c r="K33" s="80">
        <f t="shared" si="1"/>
        <v>499.40000000000003</v>
      </c>
    </row>
    <row r="34" spans="1:11" ht="15">
      <c r="A34" s="83" t="s">
        <v>60</v>
      </c>
      <c r="B34" s="83" t="s">
        <v>13</v>
      </c>
      <c r="C34" s="8">
        <v>75</v>
      </c>
      <c r="D34" s="82">
        <f t="shared" si="0"/>
        <v>67.5</v>
      </c>
      <c r="E34" s="82">
        <v>2</v>
      </c>
      <c r="F34" s="81">
        <v>2</v>
      </c>
      <c r="G34" s="8">
        <v>0.1</v>
      </c>
      <c r="H34" s="8">
        <v>3</v>
      </c>
      <c r="I34" s="8" t="s">
        <v>14</v>
      </c>
      <c r="J34" s="8">
        <v>1</v>
      </c>
      <c r="K34" s="80">
        <f t="shared" si="1"/>
        <v>456.75000000000006</v>
      </c>
    </row>
    <row r="35" spans="1:11" ht="15">
      <c r="A35" s="83" t="s">
        <v>60</v>
      </c>
      <c r="B35" s="83" t="s">
        <v>13</v>
      </c>
      <c r="C35" s="8">
        <v>75</v>
      </c>
      <c r="D35" s="82">
        <f t="shared" si="0"/>
        <v>67.5</v>
      </c>
      <c r="E35" s="82">
        <v>2</v>
      </c>
      <c r="F35" s="81">
        <v>2</v>
      </c>
      <c r="G35" s="8">
        <v>0.1</v>
      </c>
      <c r="H35" s="8">
        <v>3.5</v>
      </c>
      <c r="I35" s="8" t="s">
        <v>11</v>
      </c>
      <c r="J35" s="8">
        <v>1.15</v>
      </c>
      <c r="K35" s="80">
        <f t="shared" si="1"/>
        <v>612.80625</v>
      </c>
    </row>
    <row r="36" spans="1:11" ht="15">
      <c r="A36" s="83" t="s">
        <v>76</v>
      </c>
      <c r="B36" s="83" t="s">
        <v>13</v>
      </c>
      <c r="C36" s="8">
        <v>50</v>
      </c>
      <c r="D36" s="82">
        <f aca="true" t="shared" si="2" ref="D36:D66">C36*0.9</f>
        <v>45</v>
      </c>
      <c r="E36" s="82">
        <v>4</v>
      </c>
      <c r="F36" s="81">
        <v>1</v>
      </c>
      <c r="G36" s="8">
        <v>0.1</v>
      </c>
      <c r="H36" s="8">
        <v>4</v>
      </c>
      <c r="I36" s="8" t="s">
        <v>11</v>
      </c>
      <c r="J36" s="8">
        <v>1.15</v>
      </c>
      <c r="K36" s="80">
        <f aca="true" t="shared" si="3" ref="K36:K66">((D36*H36*(1+G36))+(((C36-D36)/4)*H36))*J36*F36</f>
        <v>233.45000000000002</v>
      </c>
    </row>
    <row r="37" spans="1:11" ht="15">
      <c r="A37" s="83" t="s">
        <v>46</v>
      </c>
      <c r="B37" s="83" t="s">
        <v>13</v>
      </c>
      <c r="C37" s="8">
        <v>50</v>
      </c>
      <c r="D37" s="82">
        <f t="shared" si="2"/>
        <v>45</v>
      </c>
      <c r="E37" s="82">
        <v>2</v>
      </c>
      <c r="F37" s="81">
        <v>2</v>
      </c>
      <c r="G37" s="8">
        <v>0.066</v>
      </c>
      <c r="H37" s="8">
        <v>4</v>
      </c>
      <c r="I37" s="8" t="s">
        <v>14</v>
      </c>
      <c r="J37" s="8">
        <v>1</v>
      </c>
      <c r="K37" s="80">
        <f t="shared" si="3"/>
        <v>393.76000000000005</v>
      </c>
    </row>
    <row r="38" spans="1:11" ht="15">
      <c r="A38" s="83" t="s">
        <v>83</v>
      </c>
      <c r="B38" s="83" t="s">
        <v>26</v>
      </c>
      <c r="C38" s="84">
        <v>50</v>
      </c>
      <c r="D38" s="82">
        <f t="shared" si="2"/>
        <v>45</v>
      </c>
      <c r="E38" s="82">
        <v>2</v>
      </c>
      <c r="F38" s="81">
        <v>2</v>
      </c>
      <c r="G38" s="8">
        <v>0.082</v>
      </c>
      <c r="H38" s="8">
        <v>2.5</v>
      </c>
      <c r="I38" s="8" t="s">
        <v>11</v>
      </c>
      <c r="J38" s="8">
        <v>1.15</v>
      </c>
      <c r="K38" s="80">
        <f t="shared" si="3"/>
        <v>287.155</v>
      </c>
    </row>
    <row r="39" spans="1:11" ht="15">
      <c r="A39" s="83" t="s">
        <v>84</v>
      </c>
      <c r="B39" s="83" t="s">
        <v>26</v>
      </c>
      <c r="C39" s="8">
        <v>50</v>
      </c>
      <c r="D39" s="82">
        <f t="shared" si="2"/>
        <v>45</v>
      </c>
      <c r="E39" s="82">
        <v>4</v>
      </c>
      <c r="F39" s="81">
        <v>1</v>
      </c>
      <c r="G39" s="8">
        <v>0.1</v>
      </c>
      <c r="H39" s="8">
        <v>4</v>
      </c>
      <c r="I39" s="8" t="s">
        <v>14</v>
      </c>
      <c r="J39" s="8">
        <v>1</v>
      </c>
      <c r="K39" s="80">
        <f t="shared" si="3"/>
        <v>203.00000000000003</v>
      </c>
    </row>
    <row r="40" spans="1:11" ht="15">
      <c r="A40" s="83" t="s">
        <v>85</v>
      </c>
      <c r="B40" s="83" t="s">
        <v>26</v>
      </c>
      <c r="C40" s="8">
        <v>50</v>
      </c>
      <c r="D40" s="82">
        <f t="shared" si="2"/>
        <v>45</v>
      </c>
      <c r="E40" s="82">
        <v>4</v>
      </c>
      <c r="F40" s="81">
        <v>1</v>
      </c>
      <c r="G40" s="8">
        <v>0.1</v>
      </c>
      <c r="H40" s="8">
        <v>4.5</v>
      </c>
      <c r="I40" s="8" t="s">
        <v>14</v>
      </c>
      <c r="J40" s="8">
        <v>1</v>
      </c>
      <c r="K40" s="80">
        <f t="shared" si="3"/>
        <v>228.37500000000003</v>
      </c>
    </row>
    <row r="41" spans="1:11" ht="15">
      <c r="A41" s="83" t="s">
        <v>85</v>
      </c>
      <c r="B41" s="83" t="s">
        <v>26</v>
      </c>
      <c r="C41" s="8">
        <v>50</v>
      </c>
      <c r="D41" s="82">
        <f t="shared" si="2"/>
        <v>45</v>
      </c>
      <c r="E41" s="82">
        <v>4</v>
      </c>
      <c r="F41" s="81">
        <v>1</v>
      </c>
      <c r="G41" s="8">
        <v>0.1</v>
      </c>
      <c r="H41" s="8">
        <v>4.5</v>
      </c>
      <c r="I41" s="8" t="s">
        <v>11</v>
      </c>
      <c r="J41" s="8">
        <v>1.15</v>
      </c>
      <c r="K41" s="80">
        <f t="shared" si="3"/>
        <v>262.63125</v>
      </c>
    </row>
    <row r="42" spans="1:11" ht="15">
      <c r="A42" s="83" t="s">
        <v>86</v>
      </c>
      <c r="B42" s="83" t="s">
        <v>26</v>
      </c>
      <c r="C42" s="8">
        <v>50</v>
      </c>
      <c r="D42" s="82">
        <f t="shared" si="2"/>
        <v>45</v>
      </c>
      <c r="E42" s="82">
        <v>4</v>
      </c>
      <c r="F42" s="81">
        <v>1</v>
      </c>
      <c r="G42" s="8">
        <v>0.1</v>
      </c>
      <c r="H42" s="8">
        <v>4</v>
      </c>
      <c r="I42" s="8" t="s">
        <v>11</v>
      </c>
      <c r="J42" s="8">
        <v>1.15</v>
      </c>
      <c r="K42" s="80">
        <f t="shared" si="3"/>
        <v>233.45000000000002</v>
      </c>
    </row>
    <row r="43" spans="1:12" ht="15">
      <c r="A43" s="83" t="s">
        <v>67</v>
      </c>
      <c r="B43" s="83" t="s">
        <v>26</v>
      </c>
      <c r="C43" s="8">
        <v>50</v>
      </c>
      <c r="D43" s="82">
        <f t="shared" si="2"/>
        <v>45</v>
      </c>
      <c r="E43" s="82">
        <v>4</v>
      </c>
      <c r="F43" s="81">
        <v>1</v>
      </c>
      <c r="G43" s="8">
        <v>0.1</v>
      </c>
      <c r="H43" s="8">
        <v>4</v>
      </c>
      <c r="I43" s="8" t="s">
        <v>14</v>
      </c>
      <c r="J43" s="8">
        <v>1</v>
      </c>
      <c r="K43" s="80">
        <f t="shared" si="3"/>
        <v>203.00000000000003</v>
      </c>
      <c r="L43" s="20"/>
    </row>
    <row r="44" spans="1:11" ht="15">
      <c r="A44" s="83" t="s">
        <v>8</v>
      </c>
      <c r="B44" s="83" t="s">
        <v>9</v>
      </c>
      <c r="C44" s="84">
        <v>50</v>
      </c>
      <c r="D44" s="82">
        <f t="shared" si="2"/>
        <v>45</v>
      </c>
      <c r="E44" s="82">
        <v>4</v>
      </c>
      <c r="F44" s="81">
        <v>1</v>
      </c>
      <c r="G44" s="8">
        <v>0.12</v>
      </c>
      <c r="H44" s="8">
        <v>4</v>
      </c>
      <c r="I44" s="8" t="s">
        <v>10</v>
      </c>
      <c r="J44" s="8">
        <v>1</v>
      </c>
      <c r="K44" s="80">
        <f t="shared" si="3"/>
        <v>206.60000000000002</v>
      </c>
    </row>
    <row r="45" spans="1:11" ht="15">
      <c r="A45" s="83" t="s">
        <v>8</v>
      </c>
      <c r="B45" s="83" t="s">
        <v>9</v>
      </c>
      <c r="C45" s="84">
        <v>50</v>
      </c>
      <c r="D45" s="82">
        <f t="shared" si="2"/>
        <v>45</v>
      </c>
      <c r="E45" s="82">
        <v>4</v>
      </c>
      <c r="F45" s="81">
        <v>1</v>
      </c>
      <c r="G45" s="8">
        <v>0.12</v>
      </c>
      <c r="H45" s="8">
        <v>4</v>
      </c>
      <c r="I45" s="8" t="s">
        <v>11</v>
      </c>
      <c r="J45" s="8">
        <v>1.15</v>
      </c>
      <c r="K45" s="80">
        <f t="shared" si="3"/>
        <v>237.59</v>
      </c>
    </row>
    <row r="46" spans="1:11" ht="15">
      <c r="A46" s="83" t="s">
        <v>22</v>
      </c>
      <c r="B46" s="83" t="s">
        <v>9</v>
      </c>
      <c r="C46" s="84">
        <v>50</v>
      </c>
      <c r="D46" s="82">
        <f t="shared" si="2"/>
        <v>45</v>
      </c>
      <c r="E46" s="82">
        <v>4</v>
      </c>
      <c r="F46" s="81">
        <v>1</v>
      </c>
      <c r="G46" s="8">
        <v>0.12</v>
      </c>
      <c r="H46" s="8">
        <v>4</v>
      </c>
      <c r="I46" s="8" t="s">
        <v>11</v>
      </c>
      <c r="J46" s="8">
        <v>1.15</v>
      </c>
      <c r="K46" s="80">
        <f t="shared" si="3"/>
        <v>237.59</v>
      </c>
    </row>
    <row r="47" spans="1:11" ht="15">
      <c r="A47" s="83" t="s">
        <v>87</v>
      </c>
      <c r="B47" s="83" t="s">
        <v>9</v>
      </c>
      <c r="C47" s="84">
        <v>50</v>
      </c>
      <c r="D47" s="82">
        <f t="shared" si="2"/>
        <v>45</v>
      </c>
      <c r="E47" s="82">
        <v>2</v>
      </c>
      <c r="F47" s="81">
        <v>2</v>
      </c>
      <c r="G47" s="8">
        <v>0.082</v>
      </c>
      <c r="H47" s="8">
        <v>3</v>
      </c>
      <c r="I47" s="8" t="s">
        <v>11</v>
      </c>
      <c r="J47" s="8">
        <v>1.15</v>
      </c>
      <c r="K47" s="80">
        <f t="shared" si="3"/>
        <v>344.586</v>
      </c>
    </row>
    <row r="48" spans="1:11" ht="15">
      <c r="A48" s="83" t="s">
        <v>48</v>
      </c>
      <c r="B48" s="83" t="s">
        <v>9</v>
      </c>
      <c r="C48" s="8">
        <v>50</v>
      </c>
      <c r="D48" s="82">
        <f t="shared" si="2"/>
        <v>45</v>
      </c>
      <c r="E48" s="82">
        <v>4</v>
      </c>
      <c r="F48" s="81">
        <v>1</v>
      </c>
      <c r="G48" s="8">
        <v>0.1</v>
      </c>
      <c r="H48" s="8">
        <v>4</v>
      </c>
      <c r="I48" s="8" t="s">
        <v>14</v>
      </c>
      <c r="J48" s="8">
        <v>1</v>
      </c>
      <c r="K48" s="80">
        <f t="shared" si="3"/>
        <v>203.00000000000003</v>
      </c>
    </row>
    <row r="49" spans="1:11" ht="15">
      <c r="A49" s="83" t="s">
        <v>68</v>
      </c>
      <c r="B49" s="83" t="s">
        <v>19</v>
      </c>
      <c r="C49" s="84">
        <v>50</v>
      </c>
      <c r="D49" s="82">
        <f t="shared" si="2"/>
        <v>45</v>
      </c>
      <c r="E49" s="82">
        <v>4</v>
      </c>
      <c r="F49" s="81">
        <v>1</v>
      </c>
      <c r="G49" s="8">
        <v>0.1</v>
      </c>
      <c r="H49" s="8">
        <v>4</v>
      </c>
      <c r="I49" s="8" t="s">
        <v>11</v>
      </c>
      <c r="J49" s="8">
        <v>1.15</v>
      </c>
      <c r="K49" s="80">
        <f t="shared" si="3"/>
        <v>233.45000000000002</v>
      </c>
    </row>
    <row r="50" spans="1:11" ht="15">
      <c r="A50" s="83" t="s">
        <v>88</v>
      </c>
      <c r="B50" s="83" t="s">
        <v>19</v>
      </c>
      <c r="C50" s="84">
        <v>50</v>
      </c>
      <c r="D50" s="82">
        <f t="shared" si="2"/>
        <v>45</v>
      </c>
      <c r="E50" s="82">
        <v>4</v>
      </c>
      <c r="F50" s="81">
        <v>1</v>
      </c>
      <c r="G50" s="8">
        <v>0.1</v>
      </c>
      <c r="H50" s="8">
        <v>4</v>
      </c>
      <c r="I50" s="8" t="s">
        <v>11</v>
      </c>
      <c r="J50" s="8">
        <v>1.15</v>
      </c>
      <c r="K50" s="80">
        <f t="shared" si="3"/>
        <v>233.45000000000002</v>
      </c>
    </row>
    <row r="51" spans="1:11" ht="15">
      <c r="A51" s="83" t="s">
        <v>44</v>
      </c>
      <c r="B51" s="83" t="s">
        <v>19</v>
      </c>
      <c r="C51" s="8">
        <v>50</v>
      </c>
      <c r="D51" s="82">
        <f t="shared" si="2"/>
        <v>45</v>
      </c>
      <c r="E51" s="82">
        <v>4</v>
      </c>
      <c r="F51" s="81">
        <v>1</v>
      </c>
      <c r="G51" s="8">
        <v>0.12</v>
      </c>
      <c r="H51" s="8">
        <v>4</v>
      </c>
      <c r="I51" s="8" t="s">
        <v>14</v>
      </c>
      <c r="J51" s="8">
        <v>1</v>
      </c>
      <c r="K51" s="80">
        <f t="shared" si="3"/>
        <v>206.60000000000002</v>
      </c>
    </row>
    <row r="52" spans="1:11" ht="15">
      <c r="A52" s="83" t="s">
        <v>47</v>
      </c>
      <c r="B52" s="83" t="s">
        <v>19</v>
      </c>
      <c r="C52" s="8">
        <v>50</v>
      </c>
      <c r="D52" s="82">
        <f t="shared" si="2"/>
        <v>45</v>
      </c>
      <c r="E52" s="82">
        <v>4</v>
      </c>
      <c r="F52" s="81">
        <v>1</v>
      </c>
      <c r="G52" s="8">
        <v>0.12</v>
      </c>
      <c r="H52" s="8">
        <v>4</v>
      </c>
      <c r="I52" s="8" t="s">
        <v>14</v>
      </c>
      <c r="J52" s="8">
        <v>1</v>
      </c>
      <c r="K52" s="80">
        <f t="shared" si="3"/>
        <v>206.60000000000002</v>
      </c>
    </row>
    <row r="53" spans="1:11" ht="15">
      <c r="A53" s="83" t="s">
        <v>49</v>
      </c>
      <c r="B53" s="83" t="s">
        <v>19</v>
      </c>
      <c r="C53" s="8">
        <v>50</v>
      </c>
      <c r="D53" s="82">
        <f t="shared" si="2"/>
        <v>45</v>
      </c>
      <c r="E53" s="82">
        <v>4</v>
      </c>
      <c r="F53" s="81">
        <v>1</v>
      </c>
      <c r="G53" s="8">
        <v>0.12</v>
      </c>
      <c r="H53" s="8">
        <v>4</v>
      </c>
      <c r="I53" s="8" t="s">
        <v>11</v>
      </c>
      <c r="J53" s="8">
        <v>1.15</v>
      </c>
      <c r="K53" s="80">
        <f t="shared" si="3"/>
        <v>237.59</v>
      </c>
    </row>
    <row r="54" spans="1:11" ht="15">
      <c r="A54" s="83" t="s">
        <v>50</v>
      </c>
      <c r="B54" s="83" t="s">
        <v>19</v>
      </c>
      <c r="C54" s="8">
        <v>50</v>
      </c>
      <c r="D54" s="82">
        <f t="shared" si="2"/>
        <v>45</v>
      </c>
      <c r="E54" s="82">
        <v>4</v>
      </c>
      <c r="F54" s="81">
        <v>1</v>
      </c>
      <c r="G54" s="8">
        <v>0.12</v>
      </c>
      <c r="H54" s="8">
        <v>4</v>
      </c>
      <c r="I54" s="8" t="s">
        <v>14</v>
      </c>
      <c r="J54" s="8">
        <v>1</v>
      </c>
      <c r="K54" s="80">
        <f t="shared" si="3"/>
        <v>206.60000000000002</v>
      </c>
    </row>
    <row r="55" spans="1:11" ht="15">
      <c r="A55" s="83" t="s">
        <v>15</v>
      </c>
      <c r="B55" s="83" t="s">
        <v>16</v>
      </c>
      <c r="C55" s="84">
        <v>50</v>
      </c>
      <c r="D55" s="82">
        <f t="shared" si="2"/>
        <v>45</v>
      </c>
      <c r="E55" s="82">
        <v>2</v>
      </c>
      <c r="F55" s="81">
        <v>2</v>
      </c>
      <c r="G55" s="8">
        <v>0.125</v>
      </c>
      <c r="H55" s="8">
        <v>4</v>
      </c>
      <c r="I55" s="8" t="s">
        <v>14</v>
      </c>
      <c r="J55" s="8">
        <v>1</v>
      </c>
      <c r="K55" s="80">
        <f t="shared" si="3"/>
        <v>415</v>
      </c>
    </row>
    <row r="56" spans="1:11" ht="15">
      <c r="A56" s="83" t="s">
        <v>20</v>
      </c>
      <c r="B56" s="83" t="s">
        <v>16</v>
      </c>
      <c r="C56" s="84">
        <v>30</v>
      </c>
      <c r="D56" s="82">
        <f t="shared" si="2"/>
        <v>27</v>
      </c>
      <c r="E56" s="82">
        <v>2</v>
      </c>
      <c r="F56" s="81">
        <v>2</v>
      </c>
      <c r="G56" s="8">
        <v>0.125</v>
      </c>
      <c r="H56" s="8">
        <v>4</v>
      </c>
      <c r="I56" s="8" t="s">
        <v>14</v>
      </c>
      <c r="J56" s="8">
        <v>1</v>
      </c>
      <c r="K56" s="80">
        <f t="shared" si="3"/>
        <v>249</v>
      </c>
    </row>
    <row r="57" spans="1:11" ht="15">
      <c r="A57" s="83" t="s">
        <v>21</v>
      </c>
      <c r="B57" s="85" t="s">
        <v>16</v>
      </c>
      <c r="C57" s="84">
        <v>30</v>
      </c>
      <c r="D57" s="82">
        <f t="shared" si="2"/>
        <v>27</v>
      </c>
      <c r="E57" s="82">
        <v>4</v>
      </c>
      <c r="F57" s="81">
        <v>1</v>
      </c>
      <c r="G57" s="8">
        <v>0.1</v>
      </c>
      <c r="H57" s="8">
        <v>4</v>
      </c>
      <c r="I57" s="8" t="s">
        <v>14</v>
      </c>
      <c r="J57" s="8">
        <v>1</v>
      </c>
      <c r="K57" s="80">
        <f t="shared" si="3"/>
        <v>121.80000000000001</v>
      </c>
    </row>
    <row r="58" spans="1:11" ht="15">
      <c r="A58" s="83" t="s">
        <v>37</v>
      </c>
      <c r="B58" s="85" t="s">
        <v>16</v>
      </c>
      <c r="C58" s="8">
        <v>50</v>
      </c>
      <c r="D58" s="82">
        <f t="shared" si="2"/>
        <v>45</v>
      </c>
      <c r="E58" s="82">
        <v>2</v>
      </c>
      <c r="F58" s="81">
        <v>2</v>
      </c>
      <c r="G58" s="8">
        <v>0.082</v>
      </c>
      <c r="H58" s="8">
        <v>5</v>
      </c>
      <c r="I58" s="8" t="s">
        <v>14</v>
      </c>
      <c r="J58" s="8">
        <v>1</v>
      </c>
      <c r="K58" s="80">
        <f t="shared" si="3"/>
        <v>499.40000000000003</v>
      </c>
    </row>
    <row r="59" spans="1:11" ht="15">
      <c r="A59" s="83" t="s">
        <v>43</v>
      </c>
      <c r="B59" s="83" t="s">
        <v>16</v>
      </c>
      <c r="C59" s="8">
        <v>50</v>
      </c>
      <c r="D59" s="82">
        <f t="shared" si="2"/>
        <v>45</v>
      </c>
      <c r="E59" s="82">
        <v>2</v>
      </c>
      <c r="F59" s="81">
        <v>2</v>
      </c>
      <c r="G59" s="8">
        <v>0.1</v>
      </c>
      <c r="H59" s="8">
        <v>4</v>
      </c>
      <c r="I59" s="8" t="s">
        <v>11</v>
      </c>
      <c r="J59" s="8">
        <v>1.15</v>
      </c>
      <c r="K59" s="80">
        <f t="shared" si="3"/>
        <v>466.90000000000003</v>
      </c>
    </row>
    <row r="60" spans="1:11" ht="15">
      <c r="A60" s="83" t="s">
        <v>89</v>
      </c>
      <c r="B60" s="83" t="s">
        <v>24</v>
      </c>
      <c r="C60" s="84">
        <v>50</v>
      </c>
      <c r="D60" s="82">
        <f t="shared" si="2"/>
        <v>45</v>
      </c>
      <c r="E60" s="82">
        <v>2</v>
      </c>
      <c r="F60" s="81">
        <v>2</v>
      </c>
      <c r="G60" s="8">
        <v>0.082</v>
      </c>
      <c r="H60" s="8">
        <v>3</v>
      </c>
      <c r="I60" s="8" t="s">
        <v>25</v>
      </c>
      <c r="J60" s="8">
        <v>1</v>
      </c>
      <c r="K60" s="80">
        <f t="shared" si="3"/>
        <v>299.64000000000004</v>
      </c>
    </row>
    <row r="61" spans="1:11" ht="15">
      <c r="A61" s="83" t="s">
        <v>65</v>
      </c>
      <c r="B61" s="83" t="s">
        <v>24</v>
      </c>
      <c r="C61" s="84">
        <v>50</v>
      </c>
      <c r="D61" s="82">
        <f t="shared" si="2"/>
        <v>45</v>
      </c>
      <c r="E61" s="82">
        <v>4</v>
      </c>
      <c r="F61" s="81">
        <v>1</v>
      </c>
      <c r="G61" s="8">
        <v>0.1</v>
      </c>
      <c r="H61" s="8">
        <v>4.5</v>
      </c>
      <c r="I61" s="8" t="s">
        <v>11</v>
      </c>
      <c r="J61" s="8">
        <v>1.15</v>
      </c>
      <c r="K61" s="80">
        <f t="shared" si="3"/>
        <v>262.63125</v>
      </c>
    </row>
    <row r="62" spans="1:11" ht="15">
      <c r="A62" s="83" t="s">
        <v>90</v>
      </c>
      <c r="B62" s="83" t="s">
        <v>24</v>
      </c>
      <c r="C62" s="8">
        <v>50</v>
      </c>
      <c r="D62" s="82">
        <f t="shared" si="2"/>
        <v>45</v>
      </c>
      <c r="E62" s="82">
        <v>4</v>
      </c>
      <c r="F62" s="81">
        <v>1</v>
      </c>
      <c r="G62" s="8">
        <v>0.1</v>
      </c>
      <c r="H62" s="8">
        <v>4</v>
      </c>
      <c r="I62" s="8" t="s">
        <v>11</v>
      </c>
      <c r="J62" s="8">
        <v>1.15</v>
      </c>
      <c r="K62" s="80">
        <f t="shared" si="3"/>
        <v>233.45000000000002</v>
      </c>
    </row>
    <row r="63" spans="1:11" ht="15">
      <c r="A63" s="83" t="s">
        <v>28</v>
      </c>
      <c r="B63" s="83" t="s">
        <v>24</v>
      </c>
      <c r="C63" s="84">
        <v>50</v>
      </c>
      <c r="D63" s="82">
        <f t="shared" si="2"/>
        <v>45</v>
      </c>
      <c r="E63" s="82">
        <v>3</v>
      </c>
      <c r="F63" s="81">
        <v>1.5</v>
      </c>
      <c r="G63" s="8">
        <v>0.066</v>
      </c>
      <c r="H63" s="8">
        <v>5</v>
      </c>
      <c r="I63" s="8" t="s">
        <v>14</v>
      </c>
      <c r="J63" s="8">
        <v>1</v>
      </c>
      <c r="K63" s="80">
        <f t="shared" si="3"/>
        <v>369.15000000000003</v>
      </c>
    </row>
    <row r="64" spans="1:11" ht="15">
      <c r="A64" s="83" t="s">
        <v>40</v>
      </c>
      <c r="B64" s="83" t="s">
        <v>24</v>
      </c>
      <c r="C64" s="8">
        <v>50</v>
      </c>
      <c r="D64" s="82">
        <f t="shared" si="2"/>
        <v>45</v>
      </c>
      <c r="E64" s="82">
        <v>2</v>
      </c>
      <c r="F64" s="81">
        <v>2</v>
      </c>
      <c r="G64" s="8">
        <v>0.066</v>
      </c>
      <c r="H64" s="8">
        <v>5</v>
      </c>
      <c r="I64" s="8" t="s">
        <v>14</v>
      </c>
      <c r="J64" s="8">
        <v>1</v>
      </c>
      <c r="K64" s="80">
        <f t="shared" si="3"/>
        <v>492.20000000000005</v>
      </c>
    </row>
    <row r="65" spans="1:11" ht="15">
      <c r="A65" s="83" t="s">
        <v>41</v>
      </c>
      <c r="B65" s="83" t="s">
        <v>24</v>
      </c>
      <c r="C65" s="8">
        <v>50</v>
      </c>
      <c r="D65" s="82">
        <f t="shared" si="2"/>
        <v>45</v>
      </c>
      <c r="E65" s="82">
        <v>3</v>
      </c>
      <c r="F65" s="81">
        <v>1.5</v>
      </c>
      <c r="G65" s="8">
        <v>0.066</v>
      </c>
      <c r="H65" s="8">
        <v>5</v>
      </c>
      <c r="I65" s="8" t="s">
        <v>14</v>
      </c>
      <c r="J65" s="8">
        <v>1</v>
      </c>
      <c r="K65" s="80">
        <f t="shared" si="3"/>
        <v>369.15000000000003</v>
      </c>
    </row>
    <row r="66" spans="1:11" ht="15.75" thickBot="1">
      <c r="A66" s="83" t="s">
        <v>45</v>
      </c>
      <c r="B66" s="83" t="s">
        <v>24</v>
      </c>
      <c r="C66" s="8">
        <v>80</v>
      </c>
      <c r="D66" s="82">
        <f t="shared" si="2"/>
        <v>72</v>
      </c>
      <c r="E66" s="82">
        <v>1</v>
      </c>
      <c r="F66" s="81">
        <v>4.5</v>
      </c>
      <c r="G66" s="8">
        <v>0.065</v>
      </c>
      <c r="H66" s="8">
        <v>5</v>
      </c>
      <c r="I66" s="8" t="s">
        <v>14</v>
      </c>
      <c r="J66" s="8">
        <v>1</v>
      </c>
      <c r="K66" s="80">
        <f t="shared" si="3"/>
        <v>1770.3</v>
      </c>
    </row>
    <row r="67" spans="9:12" ht="15.75" thickBot="1">
      <c r="I67" s="2"/>
      <c r="J67" s="2"/>
      <c r="K67" s="79">
        <f>SUM(K4:K66)</f>
        <v>23535.373350000005</v>
      </c>
      <c r="L67" s="4" t="s">
        <v>52</v>
      </c>
    </row>
    <row r="68" ht="15">
      <c r="A68" s="96" t="s">
        <v>133</v>
      </c>
    </row>
  </sheetData>
  <sheetProtection/>
  <autoFilter ref="A3:K67">
    <sortState ref="A4:K68">
      <sortCondition sortBy="value" ref="B4:B68"/>
    </sortState>
  </autoFilter>
  <mergeCells count="1">
    <mergeCell ref="A1:J1"/>
  </mergeCells>
  <printOptions/>
  <pageMargins left="0.511811023622047" right="0.511811023622047" top="1.181102362204725" bottom="1.181102362204725" header="0.78740157480315" footer="0.7874015748031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5" sqref="G15"/>
    </sheetView>
  </sheetViews>
  <sheetFormatPr defaultColWidth="8.625" defaultRowHeight="14.25"/>
  <cols>
    <col min="1" max="1" width="39.00390625" style="1" bestFit="1" customWidth="1"/>
    <col min="2" max="2" width="12.875" style="1" customWidth="1"/>
    <col min="3" max="4" width="9.625" style="1" customWidth="1"/>
    <col min="5" max="5" width="10.75390625" style="1" customWidth="1"/>
    <col min="6" max="6" width="15.125" style="1" customWidth="1"/>
    <col min="7" max="7" width="16.75390625" style="1" bestFit="1" customWidth="1"/>
    <col min="8" max="16384" width="8.625" style="1" customWidth="1"/>
  </cols>
  <sheetData>
    <row r="1" spans="1:3" ht="23.25">
      <c r="A1" s="101" t="s">
        <v>120</v>
      </c>
      <c r="B1" s="101"/>
      <c r="C1" s="101"/>
    </row>
    <row r="3" spans="1:6" ht="30">
      <c r="A3" s="3" t="s">
        <v>53</v>
      </c>
      <c r="B3" s="3" t="s">
        <v>1</v>
      </c>
      <c r="C3" s="3" t="s">
        <v>117</v>
      </c>
      <c r="D3" s="12" t="s">
        <v>56</v>
      </c>
      <c r="E3" s="12" t="s">
        <v>57</v>
      </c>
      <c r="F3" s="9" t="s">
        <v>7</v>
      </c>
    </row>
    <row r="4" spans="1:8" ht="15">
      <c r="A4" s="89" t="s">
        <v>69</v>
      </c>
      <c r="B4" s="88" t="s">
        <v>58</v>
      </c>
      <c r="C4" s="95">
        <v>11</v>
      </c>
      <c r="D4" s="87">
        <v>0.75</v>
      </c>
      <c r="E4" s="87">
        <v>2</v>
      </c>
      <c r="F4" s="87">
        <f aca="true" t="shared" si="0" ref="F4:F12">C4*D4*E4</f>
        <v>16.5</v>
      </c>
      <c r="H4" s="20"/>
    </row>
    <row r="5" spans="1:8" ht="15">
      <c r="A5" s="89" t="s">
        <v>70</v>
      </c>
      <c r="B5" s="88" t="s">
        <v>18</v>
      </c>
      <c r="C5" s="95">
        <v>11</v>
      </c>
      <c r="D5" s="87">
        <v>0.75</v>
      </c>
      <c r="E5" s="87">
        <v>2</v>
      </c>
      <c r="F5" s="87">
        <f t="shared" si="0"/>
        <v>16.5</v>
      </c>
      <c r="H5" s="20"/>
    </row>
    <row r="6" spans="1:8" ht="15">
      <c r="A6" s="89" t="s">
        <v>116</v>
      </c>
      <c r="B6" s="88" t="s">
        <v>32</v>
      </c>
      <c r="C6" s="95">
        <v>13</v>
      </c>
      <c r="D6" s="87">
        <v>0.75</v>
      </c>
      <c r="E6" s="87">
        <v>1</v>
      </c>
      <c r="F6" s="87">
        <f t="shared" si="0"/>
        <v>9.75</v>
      </c>
      <c r="H6" s="20"/>
    </row>
    <row r="7" spans="1:6" s="20" customFormat="1" ht="15">
      <c r="A7" s="52" t="s">
        <v>115</v>
      </c>
      <c r="B7" s="53" t="s">
        <v>26</v>
      </c>
      <c r="C7" s="95">
        <v>30</v>
      </c>
      <c r="D7" s="55">
        <v>0.75</v>
      </c>
      <c r="E7" s="55">
        <v>1</v>
      </c>
      <c r="F7" s="55">
        <f t="shared" si="0"/>
        <v>22.5</v>
      </c>
    </row>
    <row r="8" spans="1:8" ht="15">
      <c r="A8" s="89" t="s">
        <v>71</v>
      </c>
      <c r="B8" s="88" t="s">
        <v>16</v>
      </c>
      <c r="C8" s="95">
        <v>13</v>
      </c>
      <c r="D8" s="87">
        <v>0.75</v>
      </c>
      <c r="E8" s="87">
        <v>2</v>
      </c>
      <c r="F8" s="87">
        <f t="shared" si="0"/>
        <v>19.5</v>
      </c>
      <c r="H8" s="20"/>
    </row>
    <row r="9" spans="1:8" ht="15">
      <c r="A9" s="89" t="s">
        <v>72</v>
      </c>
      <c r="B9" s="88" t="s">
        <v>24</v>
      </c>
      <c r="C9" s="95">
        <v>12</v>
      </c>
      <c r="D9" s="87">
        <v>0.75</v>
      </c>
      <c r="E9" s="87">
        <v>2</v>
      </c>
      <c r="F9" s="87">
        <f t="shared" si="0"/>
        <v>18</v>
      </c>
      <c r="H9" s="20"/>
    </row>
    <row r="10" spans="1:8" ht="15">
      <c r="A10" s="89" t="s">
        <v>73</v>
      </c>
      <c r="B10" s="88" t="s">
        <v>24</v>
      </c>
      <c r="C10" s="95">
        <v>5</v>
      </c>
      <c r="D10" s="87">
        <v>0.75</v>
      </c>
      <c r="E10" s="87">
        <v>4.5</v>
      </c>
      <c r="F10" s="87">
        <f t="shared" si="0"/>
        <v>16.875</v>
      </c>
      <c r="H10" s="20"/>
    </row>
    <row r="11" spans="1:8" ht="15">
      <c r="A11" s="89" t="s">
        <v>114</v>
      </c>
      <c r="B11" s="88" t="s">
        <v>24</v>
      </c>
      <c r="C11" s="98">
        <v>10</v>
      </c>
      <c r="D11" s="87">
        <v>0.75</v>
      </c>
      <c r="E11" s="87">
        <v>2</v>
      </c>
      <c r="F11" s="87">
        <f>C11*D11*E11</f>
        <v>15</v>
      </c>
      <c r="H11" s="20"/>
    </row>
    <row r="12" spans="1:8" ht="15.75" thickBot="1">
      <c r="A12" s="89" t="s">
        <v>135</v>
      </c>
      <c r="B12" s="88" t="s">
        <v>27</v>
      </c>
      <c r="C12" s="95">
        <v>12</v>
      </c>
      <c r="D12" s="87">
        <v>0.75</v>
      </c>
      <c r="E12" s="87">
        <v>2</v>
      </c>
      <c r="F12" s="87">
        <f t="shared" si="0"/>
        <v>18</v>
      </c>
      <c r="H12" s="20"/>
    </row>
    <row r="13" spans="5:7" ht="15.75" thickBot="1">
      <c r="E13" s="13"/>
      <c r="F13" s="86">
        <f>SUM(F4:F12)</f>
        <v>152.625</v>
      </c>
      <c r="G13" s="10" t="s">
        <v>52</v>
      </c>
    </row>
    <row r="15" ht="15">
      <c r="A15" s="96" t="s">
        <v>132</v>
      </c>
    </row>
    <row r="16" ht="15">
      <c r="A16" s="97" t="s">
        <v>130</v>
      </c>
    </row>
    <row r="18" spans="1:3" ht="15">
      <c r="A18" s="20"/>
      <c r="B18" s="20"/>
      <c r="C18" s="20"/>
    </row>
    <row r="19" spans="1:3" ht="15">
      <c r="A19" s="20"/>
      <c r="B19" s="20"/>
      <c r="C19" s="20"/>
    </row>
    <row r="21" spans="1:6" ht="30.75" thickBot="1">
      <c r="A21" s="3" t="s">
        <v>53</v>
      </c>
      <c r="B21" s="3" t="s">
        <v>1</v>
      </c>
      <c r="C21" s="3" t="s">
        <v>117</v>
      </c>
      <c r="D21" s="12" t="s">
        <v>56</v>
      </c>
      <c r="E21" s="12" t="s">
        <v>57</v>
      </c>
      <c r="F21" s="9" t="s">
        <v>7</v>
      </c>
    </row>
    <row r="22" spans="1:7" ht="15.75" thickBot="1">
      <c r="A22" s="89" t="s">
        <v>131</v>
      </c>
      <c r="B22" s="88" t="s">
        <v>24</v>
      </c>
      <c r="C22" s="95">
        <v>9</v>
      </c>
      <c r="D22" s="87">
        <v>0.38</v>
      </c>
      <c r="E22" s="99">
        <v>2</v>
      </c>
      <c r="F22" s="86">
        <f>C22*D22*E22</f>
        <v>6.84</v>
      </c>
      <c r="G22" s="10" t="s">
        <v>52</v>
      </c>
    </row>
    <row r="24" ht="15">
      <c r="A24" s="96" t="s">
        <v>132</v>
      </c>
    </row>
  </sheetData>
  <sheetProtection/>
  <autoFilter ref="A3:F13"/>
  <mergeCells count="1">
    <mergeCell ref="A1:C1"/>
  </mergeCells>
  <printOptions/>
  <pageMargins left="0.511811023622047" right="0.511811023622047" top="1.181102362204725" bottom="1.181102362204725" header="0.78740157480315" footer="0.7874015748031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18.875" style="0" customWidth="1"/>
    <col min="2" max="2" width="12.75390625" style="0" customWidth="1"/>
    <col min="3" max="6" width="12.50390625" style="0" customWidth="1"/>
    <col min="7" max="7" width="14.875" style="0" customWidth="1"/>
    <col min="8" max="8" width="12.375" style="0" hidden="1" customWidth="1"/>
    <col min="9" max="9" width="16.00390625" style="0" customWidth="1"/>
  </cols>
  <sheetData>
    <row r="1" spans="1:7" ht="20.25">
      <c r="A1" s="102" t="s">
        <v>122</v>
      </c>
      <c r="B1" s="102"/>
      <c r="C1" s="102"/>
      <c r="D1" s="102"/>
      <c r="E1" s="102"/>
      <c r="F1" s="102"/>
      <c r="G1" s="102"/>
    </row>
    <row r="4" spans="1:6" ht="45">
      <c r="A4" s="5" t="s">
        <v>1</v>
      </c>
      <c r="B4" s="17" t="s">
        <v>54</v>
      </c>
      <c r="C4" s="17" t="s">
        <v>55</v>
      </c>
      <c r="D4" s="17" t="s">
        <v>134</v>
      </c>
      <c r="E4" s="5" t="s">
        <v>119</v>
      </c>
      <c r="F4" s="6" t="s">
        <v>105</v>
      </c>
    </row>
    <row r="5" spans="1:6" ht="15">
      <c r="A5" s="14" t="s">
        <v>18</v>
      </c>
      <c r="B5" s="18">
        <v>3067</v>
      </c>
      <c r="C5" s="18">
        <v>24.75</v>
      </c>
      <c r="D5" s="18"/>
      <c r="E5" s="16">
        <f>SUM(B5:D5)</f>
        <v>3091.75</v>
      </c>
      <c r="F5" s="7">
        <f>E5/E15</f>
        <v>0.1304840878416305</v>
      </c>
    </row>
    <row r="6" spans="1:6" ht="15">
      <c r="A6" s="14" t="s">
        <v>32</v>
      </c>
      <c r="B6" s="18">
        <v>3824</v>
      </c>
      <c r="C6" s="18">
        <v>18</v>
      </c>
      <c r="D6" s="18"/>
      <c r="E6" s="16">
        <f aca="true" t="shared" si="0" ref="E6:E14">SUM(B6:D6)</f>
        <v>3842</v>
      </c>
      <c r="F6" s="7">
        <f>E6/E15</f>
        <v>0.1621476074998122</v>
      </c>
    </row>
    <row r="7" spans="1:6" ht="15">
      <c r="A7" s="14" t="s">
        <v>27</v>
      </c>
      <c r="B7" s="18">
        <v>1911</v>
      </c>
      <c r="C7" s="18">
        <v>18</v>
      </c>
      <c r="D7" s="18"/>
      <c r="E7" s="16">
        <f t="shared" si="0"/>
        <v>1929</v>
      </c>
      <c r="F7" s="7">
        <f>E7/E15</f>
        <v>0.08141143541570477</v>
      </c>
    </row>
    <row r="8" spans="1:6" ht="15">
      <c r="A8" s="14" t="s">
        <v>23</v>
      </c>
      <c r="B8" s="18">
        <v>2126</v>
      </c>
      <c r="C8" s="18"/>
      <c r="D8" s="18"/>
      <c r="E8" s="16">
        <f t="shared" si="0"/>
        <v>2126</v>
      </c>
      <c r="F8" s="7">
        <f>E8/E15</f>
        <v>0.08972561518599707</v>
      </c>
    </row>
    <row r="9" spans="1:6" ht="15">
      <c r="A9" s="14" t="s">
        <v>13</v>
      </c>
      <c r="B9" s="18">
        <v>3087</v>
      </c>
      <c r="C9" s="18"/>
      <c r="D9" s="18"/>
      <c r="E9" s="16">
        <f t="shared" si="0"/>
        <v>3087</v>
      </c>
      <c r="F9" s="7">
        <f>E9/E15</f>
        <v>0.13028361904006253</v>
      </c>
    </row>
    <row r="10" spans="1:6" ht="15">
      <c r="A10" s="14" t="s">
        <v>26</v>
      </c>
      <c r="B10" s="18">
        <v>1418</v>
      </c>
      <c r="C10" s="18">
        <v>22.5</v>
      </c>
      <c r="D10" s="18"/>
      <c r="E10" s="16">
        <f t="shared" si="0"/>
        <v>1440.5</v>
      </c>
      <c r="F10" s="7">
        <f>E10/E15</f>
        <v>0.06079480182287337</v>
      </c>
    </row>
    <row r="11" spans="1:6" ht="15">
      <c r="A11" s="14" t="s">
        <v>9</v>
      </c>
      <c r="B11" s="18">
        <v>1229</v>
      </c>
      <c r="C11" s="18"/>
      <c r="D11" s="18"/>
      <c r="E11" s="16">
        <f t="shared" si="0"/>
        <v>1229</v>
      </c>
      <c r="F11" s="7">
        <f>E11/E15</f>
        <v>0.051868664658320976</v>
      </c>
    </row>
    <row r="12" spans="1:6" ht="15">
      <c r="A12" s="14" t="s">
        <v>19</v>
      </c>
      <c r="B12" s="18">
        <v>1324</v>
      </c>
      <c r="C12" s="18"/>
      <c r="D12" s="18"/>
      <c r="E12" s="16">
        <f t="shared" si="0"/>
        <v>1324</v>
      </c>
      <c r="F12" s="7">
        <f>E12/E15</f>
        <v>0.055878040689680206</v>
      </c>
    </row>
    <row r="13" spans="1:6" ht="15">
      <c r="A13" s="14" t="s">
        <v>16</v>
      </c>
      <c r="B13" s="18">
        <v>1752</v>
      </c>
      <c r="C13" s="18">
        <v>19.5</v>
      </c>
      <c r="D13" s="18"/>
      <c r="E13" s="16">
        <f t="shared" si="0"/>
        <v>1771.5</v>
      </c>
      <c r="F13" s="7">
        <f>E13/E15</f>
        <v>0.07476431199529342</v>
      </c>
    </row>
    <row r="14" spans="1:6" ht="15.75" thickBot="1">
      <c r="A14" s="15" t="s">
        <v>24</v>
      </c>
      <c r="B14" s="19">
        <v>3797</v>
      </c>
      <c r="C14" s="19">
        <v>49.87</v>
      </c>
      <c r="D14" s="19">
        <v>6.84</v>
      </c>
      <c r="E14" s="16">
        <f t="shared" si="0"/>
        <v>3853.71</v>
      </c>
      <c r="F14" s="7">
        <f>E14/E15</f>
        <v>0.162641815850625</v>
      </c>
    </row>
    <row r="15" spans="1:5" ht="15.75" thickBot="1">
      <c r="A15" s="103" t="s">
        <v>118</v>
      </c>
      <c r="B15" s="104"/>
      <c r="C15" s="104"/>
      <c r="D15" s="105"/>
      <c r="E15" s="11">
        <f>SUM(E5:E14)</f>
        <v>23694.46</v>
      </c>
    </row>
  </sheetData>
  <sheetProtection/>
  <mergeCells count="2">
    <mergeCell ref="A1:G1"/>
    <mergeCell ref="A15:D15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E78" sqref="E78"/>
    </sheetView>
  </sheetViews>
  <sheetFormatPr defaultColWidth="8.625" defaultRowHeight="14.25"/>
  <cols>
    <col min="1" max="1" width="37.375" style="1" customWidth="1"/>
    <col min="2" max="2" width="18.75390625" style="1" bestFit="1" customWidth="1"/>
    <col min="3" max="5" width="11.125" style="1" customWidth="1"/>
    <col min="6" max="7" width="9.625" style="1" customWidth="1"/>
    <col min="8" max="8" width="10.25390625" style="1" customWidth="1"/>
    <col min="9" max="10" width="9.625" style="1" customWidth="1"/>
    <col min="11" max="11" width="11.125" style="1" customWidth="1"/>
    <col min="12" max="12" width="11.125" style="2" customWidth="1"/>
    <col min="13" max="13" width="14.00390625" style="1" customWidth="1"/>
    <col min="14" max="14" width="11.50390625" style="1" customWidth="1"/>
    <col min="15" max="15" width="10.50390625" style="1" customWidth="1"/>
    <col min="16" max="16" width="19.00390625" style="1" customWidth="1"/>
    <col min="17" max="16384" width="8.625" style="1" customWidth="1"/>
  </cols>
  <sheetData>
    <row r="1" spans="1:14" ht="23.25">
      <c r="A1" s="101" t="s">
        <v>123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ht="15.75" thickBot="1"/>
    <row r="3" spans="1:15" ht="90">
      <c r="A3" s="61" t="s">
        <v>0</v>
      </c>
      <c r="B3" s="62" t="s">
        <v>1</v>
      </c>
      <c r="C3" s="62" t="s">
        <v>94</v>
      </c>
      <c r="D3" s="62" t="s">
        <v>99</v>
      </c>
      <c r="E3" s="62" t="s">
        <v>96</v>
      </c>
      <c r="F3" s="62" t="s">
        <v>95</v>
      </c>
      <c r="G3" s="62" t="s">
        <v>100</v>
      </c>
      <c r="H3" s="62" t="s">
        <v>97</v>
      </c>
      <c r="I3" s="62" t="s">
        <v>2</v>
      </c>
      <c r="J3" s="62" t="s">
        <v>3</v>
      </c>
      <c r="K3" s="62" t="s">
        <v>4</v>
      </c>
      <c r="L3" s="62" t="s">
        <v>102</v>
      </c>
      <c r="M3" s="62" t="s">
        <v>5</v>
      </c>
      <c r="N3" s="62" t="s">
        <v>6</v>
      </c>
      <c r="O3" s="63" t="s">
        <v>7</v>
      </c>
    </row>
    <row r="4" spans="1:15" ht="15">
      <c r="A4" s="64" t="s">
        <v>17</v>
      </c>
      <c r="B4" s="32" t="s">
        <v>18</v>
      </c>
      <c r="C4" s="33">
        <v>50</v>
      </c>
      <c r="D4" s="33">
        <v>0</v>
      </c>
      <c r="E4" s="33">
        <f aca="true" t="shared" si="0" ref="E4:E35">(C4+D4)/2</f>
        <v>25</v>
      </c>
      <c r="F4" s="33">
        <v>4</v>
      </c>
      <c r="G4" s="34">
        <v>6</v>
      </c>
      <c r="H4" s="34">
        <f aca="true" t="shared" si="1" ref="H4:H35">(F4+G4)/2</f>
        <v>5</v>
      </c>
      <c r="I4" s="34">
        <v>3</v>
      </c>
      <c r="J4" s="35">
        <v>1.5</v>
      </c>
      <c r="K4" s="36">
        <v>0.1325</v>
      </c>
      <c r="L4" s="36">
        <v>4</v>
      </c>
      <c r="M4" s="36" t="s">
        <v>11</v>
      </c>
      <c r="N4" s="8">
        <v>1.15</v>
      </c>
      <c r="O4" s="65">
        <f>((H4*L4*(1+K4))+(((E4-H4)/4)*L4))*N4*J4</f>
        <v>73.57124999999999</v>
      </c>
    </row>
    <row r="5" spans="1:15" ht="15">
      <c r="A5" s="66" t="s">
        <v>29</v>
      </c>
      <c r="B5" s="32" t="s">
        <v>18</v>
      </c>
      <c r="C5" s="33">
        <v>25</v>
      </c>
      <c r="D5" s="33">
        <v>0</v>
      </c>
      <c r="E5" s="33">
        <f t="shared" si="0"/>
        <v>12.5</v>
      </c>
      <c r="F5" s="39">
        <f>C5*0.9</f>
        <v>22.5</v>
      </c>
      <c r="G5" s="38">
        <f>D5*0.9</f>
        <v>0</v>
      </c>
      <c r="H5" s="34">
        <f t="shared" si="1"/>
        <v>11.25</v>
      </c>
      <c r="I5" s="34">
        <v>2</v>
      </c>
      <c r="J5" s="35">
        <v>2</v>
      </c>
      <c r="K5" s="36">
        <v>0.082</v>
      </c>
      <c r="L5" s="36">
        <v>5</v>
      </c>
      <c r="M5" s="36" t="s">
        <v>14</v>
      </c>
      <c r="N5" s="8">
        <v>1</v>
      </c>
      <c r="O5" s="65">
        <f aca="true" t="shared" si="2" ref="O5:O66">((H5*L5*(1+K5))+(((E5-H5)/4)*L5))*N5*J5</f>
        <v>124.85000000000001</v>
      </c>
    </row>
    <row r="6" spans="1:15" ht="15">
      <c r="A6" s="66" t="s">
        <v>30</v>
      </c>
      <c r="B6" s="37" t="s">
        <v>18</v>
      </c>
      <c r="C6" s="33">
        <v>50</v>
      </c>
      <c r="D6" s="33">
        <v>0</v>
      </c>
      <c r="E6" s="33">
        <f t="shared" si="0"/>
        <v>25</v>
      </c>
      <c r="F6" s="33">
        <v>4</v>
      </c>
      <c r="G6" s="34">
        <v>5</v>
      </c>
      <c r="H6" s="34">
        <f t="shared" si="1"/>
        <v>4.5</v>
      </c>
      <c r="I6" s="34">
        <v>2</v>
      </c>
      <c r="J6" s="35">
        <v>2</v>
      </c>
      <c r="K6" s="36">
        <v>0.082</v>
      </c>
      <c r="L6" s="36">
        <v>5</v>
      </c>
      <c r="M6" s="36" t="s">
        <v>14</v>
      </c>
      <c r="N6" s="8">
        <v>1</v>
      </c>
      <c r="O6" s="65">
        <f t="shared" si="2"/>
        <v>99.94</v>
      </c>
    </row>
    <row r="7" spans="1:15" ht="15">
      <c r="A7" s="66" t="s">
        <v>61</v>
      </c>
      <c r="B7" s="37" t="s">
        <v>18</v>
      </c>
      <c r="C7" s="36">
        <v>50</v>
      </c>
      <c r="D7" s="36">
        <v>0</v>
      </c>
      <c r="E7" s="33">
        <f t="shared" si="0"/>
        <v>25</v>
      </c>
      <c r="F7" s="39">
        <f>C7*0.9</f>
        <v>45</v>
      </c>
      <c r="G7" s="38">
        <f>D7*0.9</f>
        <v>0</v>
      </c>
      <c r="H7" s="34">
        <f t="shared" si="1"/>
        <v>22.5</v>
      </c>
      <c r="I7" s="34">
        <v>2</v>
      </c>
      <c r="J7" s="35">
        <v>2</v>
      </c>
      <c r="K7" s="36">
        <v>0.082</v>
      </c>
      <c r="L7" s="36">
        <v>5</v>
      </c>
      <c r="M7" s="36" t="s">
        <v>11</v>
      </c>
      <c r="N7" s="8">
        <v>1.15</v>
      </c>
      <c r="O7" s="65">
        <f t="shared" si="2"/>
        <v>287.155</v>
      </c>
    </row>
    <row r="8" spans="1:15" ht="15">
      <c r="A8" s="67" t="s">
        <v>62</v>
      </c>
      <c r="B8" s="27" t="s">
        <v>18</v>
      </c>
      <c r="C8" s="28"/>
      <c r="D8" s="28"/>
      <c r="E8" s="29">
        <f t="shared" si="0"/>
        <v>0</v>
      </c>
      <c r="F8" s="28"/>
      <c r="G8" s="30"/>
      <c r="H8" s="30">
        <f t="shared" si="1"/>
        <v>0</v>
      </c>
      <c r="I8" s="30">
        <v>2</v>
      </c>
      <c r="J8" s="31">
        <v>2</v>
      </c>
      <c r="K8" s="28">
        <v>0.082</v>
      </c>
      <c r="L8" s="28">
        <v>5</v>
      </c>
      <c r="M8" s="28" t="s">
        <v>14</v>
      </c>
      <c r="N8" s="8">
        <v>1</v>
      </c>
      <c r="O8" s="65">
        <f t="shared" si="2"/>
        <v>0</v>
      </c>
    </row>
    <row r="9" spans="1:15" ht="15">
      <c r="A9" s="66" t="s">
        <v>36</v>
      </c>
      <c r="B9" s="37" t="s">
        <v>18</v>
      </c>
      <c r="C9" s="36">
        <v>51</v>
      </c>
      <c r="D9" s="36">
        <v>0</v>
      </c>
      <c r="E9" s="33">
        <f t="shared" si="0"/>
        <v>25.5</v>
      </c>
      <c r="F9" s="36">
        <v>11</v>
      </c>
      <c r="G9" s="34">
        <v>9</v>
      </c>
      <c r="H9" s="34">
        <f t="shared" si="1"/>
        <v>10</v>
      </c>
      <c r="I9" s="34">
        <v>2</v>
      </c>
      <c r="J9" s="35">
        <v>2</v>
      </c>
      <c r="K9" s="36">
        <v>0.082</v>
      </c>
      <c r="L9" s="36">
        <v>5</v>
      </c>
      <c r="M9" s="36" t="s">
        <v>14</v>
      </c>
      <c r="N9" s="8">
        <v>1</v>
      </c>
      <c r="O9" s="65">
        <f t="shared" si="2"/>
        <v>146.95</v>
      </c>
    </row>
    <row r="10" spans="1:15" ht="15">
      <c r="A10" s="66" t="s">
        <v>38</v>
      </c>
      <c r="B10" s="37" t="s">
        <v>18</v>
      </c>
      <c r="C10" s="36">
        <v>50</v>
      </c>
      <c r="D10" s="36">
        <v>0</v>
      </c>
      <c r="E10" s="33">
        <f t="shared" si="0"/>
        <v>25</v>
      </c>
      <c r="F10" s="39">
        <f>C10*0.9</f>
        <v>45</v>
      </c>
      <c r="G10" s="38">
        <f>D10*0.9</f>
        <v>0</v>
      </c>
      <c r="H10" s="34">
        <f t="shared" si="1"/>
        <v>22.5</v>
      </c>
      <c r="I10" s="34">
        <v>2</v>
      </c>
      <c r="J10" s="35">
        <v>2</v>
      </c>
      <c r="K10" s="36">
        <v>0.082</v>
      </c>
      <c r="L10" s="36">
        <v>5</v>
      </c>
      <c r="M10" s="36" t="s">
        <v>14</v>
      </c>
      <c r="N10" s="8">
        <v>1</v>
      </c>
      <c r="O10" s="65">
        <f t="shared" si="2"/>
        <v>249.70000000000002</v>
      </c>
    </row>
    <row r="11" spans="1:15" ht="15">
      <c r="A11" s="66" t="s">
        <v>31</v>
      </c>
      <c r="B11" s="37" t="s">
        <v>32</v>
      </c>
      <c r="C11" s="33">
        <v>50</v>
      </c>
      <c r="D11" s="33">
        <v>0</v>
      </c>
      <c r="E11" s="33">
        <f t="shared" si="0"/>
        <v>25</v>
      </c>
      <c r="F11" s="33">
        <v>0</v>
      </c>
      <c r="G11" s="34">
        <v>5</v>
      </c>
      <c r="H11" s="34">
        <f t="shared" si="1"/>
        <v>2.5</v>
      </c>
      <c r="I11" s="34">
        <v>2</v>
      </c>
      <c r="J11" s="35">
        <v>2</v>
      </c>
      <c r="K11" s="36">
        <v>0.082</v>
      </c>
      <c r="L11" s="36">
        <v>5</v>
      </c>
      <c r="M11" s="36" t="s">
        <v>14</v>
      </c>
      <c r="N11" s="8">
        <v>1</v>
      </c>
      <c r="O11" s="65">
        <f t="shared" si="2"/>
        <v>83.3</v>
      </c>
    </row>
    <row r="12" spans="1:15" ht="15">
      <c r="A12" s="66" t="s">
        <v>33</v>
      </c>
      <c r="B12" s="37" t="s">
        <v>32</v>
      </c>
      <c r="C12" s="36">
        <v>50</v>
      </c>
      <c r="D12" s="36">
        <v>0</v>
      </c>
      <c r="E12" s="33">
        <f t="shared" si="0"/>
        <v>25</v>
      </c>
      <c r="F12" s="36">
        <v>0</v>
      </c>
      <c r="G12" s="34">
        <v>4</v>
      </c>
      <c r="H12" s="34">
        <f t="shared" si="1"/>
        <v>2</v>
      </c>
      <c r="I12" s="34">
        <v>2</v>
      </c>
      <c r="J12" s="35">
        <v>2</v>
      </c>
      <c r="K12" s="36">
        <v>0.082</v>
      </c>
      <c r="L12" s="36">
        <v>5</v>
      </c>
      <c r="M12" s="36" t="s">
        <v>11</v>
      </c>
      <c r="N12" s="8">
        <v>1.15</v>
      </c>
      <c r="O12" s="65">
        <f t="shared" si="2"/>
        <v>91.011</v>
      </c>
    </row>
    <row r="13" spans="1:15" ht="15">
      <c r="A13" s="66" t="s">
        <v>34</v>
      </c>
      <c r="B13" s="32" t="s">
        <v>32</v>
      </c>
      <c r="C13" s="36">
        <v>50</v>
      </c>
      <c r="D13" s="36">
        <v>0</v>
      </c>
      <c r="E13" s="33">
        <f t="shared" si="0"/>
        <v>25</v>
      </c>
      <c r="F13" s="36">
        <v>4</v>
      </c>
      <c r="G13" s="34">
        <v>6</v>
      </c>
      <c r="H13" s="34">
        <f t="shared" si="1"/>
        <v>5</v>
      </c>
      <c r="I13" s="34">
        <v>2</v>
      </c>
      <c r="J13" s="35">
        <v>2</v>
      </c>
      <c r="K13" s="36">
        <v>0.082</v>
      </c>
      <c r="L13" s="36">
        <v>5</v>
      </c>
      <c r="M13" s="36" t="s">
        <v>14</v>
      </c>
      <c r="N13" s="8">
        <v>1</v>
      </c>
      <c r="O13" s="65">
        <f t="shared" si="2"/>
        <v>104.1</v>
      </c>
    </row>
    <row r="14" spans="1:15" ht="15">
      <c r="A14" s="66" t="s">
        <v>35</v>
      </c>
      <c r="B14" s="32" t="s">
        <v>32</v>
      </c>
      <c r="C14" s="36">
        <v>50</v>
      </c>
      <c r="D14" s="36">
        <v>0</v>
      </c>
      <c r="E14" s="33">
        <f t="shared" si="0"/>
        <v>25</v>
      </c>
      <c r="F14" s="36">
        <v>5</v>
      </c>
      <c r="G14" s="34">
        <v>1</v>
      </c>
      <c r="H14" s="34">
        <f t="shared" si="1"/>
        <v>3</v>
      </c>
      <c r="I14" s="34">
        <v>2</v>
      </c>
      <c r="J14" s="35">
        <v>2</v>
      </c>
      <c r="K14" s="36">
        <v>0.082</v>
      </c>
      <c r="L14" s="36">
        <v>5</v>
      </c>
      <c r="M14" s="36" t="s">
        <v>11</v>
      </c>
      <c r="N14" s="8">
        <v>1.15</v>
      </c>
      <c r="O14" s="65">
        <f t="shared" si="2"/>
        <v>100.57900000000001</v>
      </c>
    </row>
    <row r="15" spans="1:15" ht="15">
      <c r="A15" s="66" t="s">
        <v>39</v>
      </c>
      <c r="B15" s="32" t="s">
        <v>32</v>
      </c>
      <c r="C15" s="36">
        <v>50</v>
      </c>
      <c r="D15" s="36">
        <v>0</v>
      </c>
      <c r="E15" s="33">
        <f t="shared" si="0"/>
        <v>25</v>
      </c>
      <c r="F15" s="36">
        <v>5</v>
      </c>
      <c r="G15" s="34">
        <v>13</v>
      </c>
      <c r="H15" s="34">
        <f t="shared" si="1"/>
        <v>9</v>
      </c>
      <c r="I15" s="34">
        <v>2</v>
      </c>
      <c r="J15" s="35">
        <v>2</v>
      </c>
      <c r="K15" s="36">
        <v>0.082</v>
      </c>
      <c r="L15" s="36">
        <v>5</v>
      </c>
      <c r="M15" s="36" t="s">
        <v>14</v>
      </c>
      <c r="N15" s="8">
        <v>1</v>
      </c>
      <c r="O15" s="65">
        <f t="shared" si="2"/>
        <v>137.38</v>
      </c>
    </row>
    <row r="16" spans="1:15" ht="15">
      <c r="A16" s="66" t="s">
        <v>75</v>
      </c>
      <c r="B16" s="37" t="s">
        <v>32</v>
      </c>
      <c r="C16" s="36">
        <v>50</v>
      </c>
      <c r="D16" s="36">
        <v>0</v>
      </c>
      <c r="E16" s="33">
        <f t="shared" si="0"/>
        <v>25</v>
      </c>
      <c r="F16" s="36">
        <v>0</v>
      </c>
      <c r="G16" s="34">
        <v>2</v>
      </c>
      <c r="H16" s="34">
        <f t="shared" si="1"/>
        <v>1</v>
      </c>
      <c r="I16" s="34">
        <v>4</v>
      </c>
      <c r="J16" s="35">
        <v>1</v>
      </c>
      <c r="K16" s="36">
        <v>0.1</v>
      </c>
      <c r="L16" s="36">
        <v>4</v>
      </c>
      <c r="M16" s="36" t="s">
        <v>14</v>
      </c>
      <c r="N16" s="8">
        <v>1</v>
      </c>
      <c r="O16" s="65">
        <f t="shared" si="2"/>
        <v>28.4</v>
      </c>
    </row>
    <row r="17" spans="1:15" ht="15">
      <c r="A17" s="66" t="s">
        <v>74</v>
      </c>
      <c r="B17" s="37" t="s">
        <v>32</v>
      </c>
      <c r="C17" s="36">
        <v>99</v>
      </c>
      <c r="D17" s="36">
        <v>0</v>
      </c>
      <c r="E17" s="33">
        <f t="shared" si="0"/>
        <v>49.5</v>
      </c>
      <c r="F17" s="36">
        <f>13+6+11</f>
        <v>30</v>
      </c>
      <c r="G17" s="34">
        <f>14+2+13</f>
        <v>29</v>
      </c>
      <c r="H17" s="34">
        <f t="shared" si="1"/>
        <v>29.5</v>
      </c>
      <c r="I17" s="34">
        <v>4</v>
      </c>
      <c r="J17" s="35">
        <v>1</v>
      </c>
      <c r="K17" s="36">
        <v>0.1</v>
      </c>
      <c r="L17" s="36">
        <v>4</v>
      </c>
      <c r="M17" s="36" t="s">
        <v>11</v>
      </c>
      <c r="N17" s="8">
        <v>1.15</v>
      </c>
      <c r="O17" s="65">
        <f t="shared" si="2"/>
        <v>172.27</v>
      </c>
    </row>
    <row r="18" spans="1:15" ht="15">
      <c r="A18" s="66" t="s">
        <v>76</v>
      </c>
      <c r="B18" s="37" t="s">
        <v>32</v>
      </c>
      <c r="C18" s="36">
        <v>51</v>
      </c>
      <c r="D18" s="36">
        <v>0</v>
      </c>
      <c r="E18" s="33">
        <f t="shared" si="0"/>
        <v>25.5</v>
      </c>
      <c r="F18" s="36">
        <v>1</v>
      </c>
      <c r="G18" s="34">
        <v>6</v>
      </c>
      <c r="H18" s="34">
        <f t="shared" si="1"/>
        <v>3.5</v>
      </c>
      <c r="I18" s="34">
        <v>4</v>
      </c>
      <c r="J18" s="35">
        <v>1</v>
      </c>
      <c r="K18" s="36">
        <v>0.1</v>
      </c>
      <c r="L18" s="36">
        <v>4</v>
      </c>
      <c r="M18" s="36" t="s">
        <v>11</v>
      </c>
      <c r="N18" s="8">
        <v>1.15</v>
      </c>
      <c r="O18" s="65">
        <f t="shared" si="2"/>
        <v>43.010000000000005</v>
      </c>
    </row>
    <row r="19" spans="1:15" ht="15">
      <c r="A19" s="67" t="s">
        <v>63</v>
      </c>
      <c r="B19" s="40" t="s">
        <v>32</v>
      </c>
      <c r="C19" s="28"/>
      <c r="D19" s="28"/>
      <c r="E19" s="29">
        <f t="shared" si="0"/>
        <v>0</v>
      </c>
      <c r="F19" s="28"/>
      <c r="G19" s="30"/>
      <c r="H19" s="30">
        <f t="shared" si="1"/>
        <v>0</v>
      </c>
      <c r="I19" s="30">
        <v>4</v>
      </c>
      <c r="J19" s="31">
        <v>1</v>
      </c>
      <c r="K19" s="28">
        <v>0.1</v>
      </c>
      <c r="L19" s="28">
        <v>4</v>
      </c>
      <c r="M19" s="28" t="s">
        <v>14</v>
      </c>
      <c r="N19" s="8">
        <v>1</v>
      </c>
      <c r="O19" s="65">
        <f t="shared" si="2"/>
        <v>0</v>
      </c>
    </row>
    <row r="20" spans="1:15" ht="15">
      <c r="A20" s="66" t="s">
        <v>77</v>
      </c>
      <c r="B20" s="37" t="s">
        <v>32</v>
      </c>
      <c r="C20" s="36">
        <v>49</v>
      </c>
      <c r="D20" s="36">
        <v>0</v>
      </c>
      <c r="E20" s="33">
        <f t="shared" si="0"/>
        <v>24.5</v>
      </c>
      <c r="F20" s="36">
        <v>0</v>
      </c>
      <c r="G20" s="34">
        <v>1</v>
      </c>
      <c r="H20" s="34">
        <f t="shared" si="1"/>
        <v>0.5</v>
      </c>
      <c r="I20" s="34">
        <v>4</v>
      </c>
      <c r="J20" s="35">
        <v>1</v>
      </c>
      <c r="K20" s="36">
        <v>0.1</v>
      </c>
      <c r="L20" s="36">
        <v>4</v>
      </c>
      <c r="M20" s="36" t="s">
        <v>14</v>
      </c>
      <c r="N20" s="8">
        <v>1</v>
      </c>
      <c r="O20" s="65">
        <f t="shared" si="2"/>
        <v>26.2</v>
      </c>
    </row>
    <row r="21" spans="1:15" ht="15">
      <c r="A21" s="66" t="s">
        <v>78</v>
      </c>
      <c r="B21" s="37" t="s">
        <v>27</v>
      </c>
      <c r="C21" s="36">
        <v>40</v>
      </c>
      <c r="D21" s="36">
        <v>0</v>
      </c>
      <c r="E21" s="33">
        <f t="shared" si="0"/>
        <v>20</v>
      </c>
      <c r="F21" s="39">
        <f>C21*0.9</f>
        <v>36</v>
      </c>
      <c r="G21" s="38">
        <f>D21*0.9</f>
        <v>0</v>
      </c>
      <c r="H21" s="34">
        <f t="shared" si="1"/>
        <v>18</v>
      </c>
      <c r="I21" s="34">
        <v>4</v>
      </c>
      <c r="J21" s="35">
        <v>1</v>
      </c>
      <c r="K21" s="36">
        <v>0.1</v>
      </c>
      <c r="L21" s="36">
        <v>4</v>
      </c>
      <c r="M21" s="36" t="s">
        <v>11</v>
      </c>
      <c r="N21" s="8">
        <v>1.15</v>
      </c>
      <c r="O21" s="65">
        <f t="shared" si="2"/>
        <v>93.38</v>
      </c>
    </row>
    <row r="22" spans="1:15" ht="15">
      <c r="A22" s="67" t="s">
        <v>64</v>
      </c>
      <c r="B22" s="27" t="s">
        <v>27</v>
      </c>
      <c r="C22" s="28"/>
      <c r="D22" s="28"/>
      <c r="E22" s="29">
        <f t="shared" si="0"/>
        <v>0</v>
      </c>
      <c r="F22" s="28"/>
      <c r="G22" s="30"/>
      <c r="H22" s="30">
        <f t="shared" si="1"/>
        <v>0</v>
      </c>
      <c r="I22" s="30">
        <v>2</v>
      </c>
      <c r="J22" s="31">
        <v>2</v>
      </c>
      <c r="K22" s="28">
        <v>0.082</v>
      </c>
      <c r="L22" s="28">
        <v>5</v>
      </c>
      <c r="M22" s="28" t="s">
        <v>14</v>
      </c>
      <c r="N22" s="8">
        <v>1</v>
      </c>
      <c r="O22" s="65">
        <f t="shared" si="2"/>
        <v>0</v>
      </c>
    </row>
    <row r="23" spans="1:15" ht="15">
      <c r="A23" s="66" t="s">
        <v>42</v>
      </c>
      <c r="B23" s="37" t="s">
        <v>27</v>
      </c>
      <c r="C23" s="36">
        <v>40</v>
      </c>
      <c r="D23" s="36">
        <v>0</v>
      </c>
      <c r="E23" s="33">
        <f t="shared" si="0"/>
        <v>20</v>
      </c>
      <c r="F23" s="36">
        <v>7</v>
      </c>
      <c r="G23" s="34">
        <v>8</v>
      </c>
      <c r="H23" s="34">
        <f t="shared" si="1"/>
        <v>7.5</v>
      </c>
      <c r="I23" s="34">
        <v>2</v>
      </c>
      <c r="J23" s="35">
        <v>2</v>
      </c>
      <c r="K23" s="36">
        <v>0.1325</v>
      </c>
      <c r="L23" s="36">
        <v>4</v>
      </c>
      <c r="M23" s="36" t="s">
        <v>14</v>
      </c>
      <c r="N23" s="8">
        <v>1</v>
      </c>
      <c r="O23" s="65">
        <f t="shared" si="2"/>
        <v>92.95</v>
      </c>
    </row>
    <row r="24" spans="1:15" ht="15">
      <c r="A24" s="66" t="s">
        <v>59</v>
      </c>
      <c r="B24" s="37" t="s">
        <v>27</v>
      </c>
      <c r="C24" s="36">
        <v>50</v>
      </c>
      <c r="D24" s="36">
        <v>0</v>
      </c>
      <c r="E24" s="33">
        <f t="shared" si="0"/>
        <v>25</v>
      </c>
      <c r="F24" s="39">
        <f>C24*0.9</f>
        <v>45</v>
      </c>
      <c r="G24" s="38">
        <f>D24*0.9</f>
        <v>0</v>
      </c>
      <c r="H24" s="34">
        <f t="shared" si="1"/>
        <v>22.5</v>
      </c>
      <c r="I24" s="34">
        <v>2</v>
      </c>
      <c r="J24" s="35">
        <v>2</v>
      </c>
      <c r="K24" s="36">
        <v>0.1325</v>
      </c>
      <c r="L24" s="36">
        <v>4</v>
      </c>
      <c r="M24" s="36" t="s">
        <v>14</v>
      </c>
      <c r="N24" s="8">
        <v>1</v>
      </c>
      <c r="O24" s="65">
        <f t="shared" si="2"/>
        <v>208.85000000000002</v>
      </c>
    </row>
    <row r="25" spans="1:15" ht="15">
      <c r="A25" s="66" t="s">
        <v>79</v>
      </c>
      <c r="B25" s="37" t="s">
        <v>27</v>
      </c>
      <c r="C25" s="33">
        <v>40</v>
      </c>
      <c r="D25" s="33">
        <v>0</v>
      </c>
      <c r="E25" s="33">
        <f t="shared" si="0"/>
        <v>20</v>
      </c>
      <c r="F25" s="33">
        <v>0</v>
      </c>
      <c r="G25" s="34">
        <v>3</v>
      </c>
      <c r="H25" s="34">
        <f t="shared" si="1"/>
        <v>1.5</v>
      </c>
      <c r="I25" s="34">
        <v>2</v>
      </c>
      <c r="J25" s="35">
        <v>2</v>
      </c>
      <c r="K25" s="36">
        <v>0.082</v>
      </c>
      <c r="L25" s="36">
        <v>3</v>
      </c>
      <c r="M25" s="36" t="s">
        <v>11</v>
      </c>
      <c r="N25" s="8">
        <v>1.15</v>
      </c>
      <c r="O25" s="65">
        <f t="shared" si="2"/>
        <v>43.1112</v>
      </c>
    </row>
    <row r="26" spans="1:15" ht="15">
      <c r="A26" s="66" t="s">
        <v>80</v>
      </c>
      <c r="B26" s="37" t="s">
        <v>23</v>
      </c>
      <c r="C26" s="33">
        <v>50</v>
      </c>
      <c r="D26" s="33">
        <v>0</v>
      </c>
      <c r="E26" s="33">
        <f t="shared" si="0"/>
        <v>25</v>
      </c>
      <c r="F26" s="39">
        <f>C26*0.9</f>
        <v>45</v>
      </c>
      <c r="G26" s="38">
        <f>D26*0.9</f>
        <v>0</v>
      </c>
      <c r="H26" s="34">
        <f t="shared" si="1"/>
        <v>22.5</v>
      </c>
      <c r="I26" s="34">
        <v>2</v>
      </c>
      <c r="J26" s="35">
        <v>2</v>
      </c>
      <c r="K26" s="36">
        <v>0.082</v>
      </c>
      <c r="L26" s="36">
        <v>3</v>
      </c>
      <c r="M26" s="36" t="s">
        <v>11</v>
      </c>
      <c r="N26" s="8">
        <v>1.15</v>
      </c>
      <c r="O26" s="65">
        <f t="shared" si="2"/>
        <v>172.293</v>
      </c>
    </row>
    <row r="27" spans="1:15" ht="15">
      <c r="A27" s="67" t="s">
        <v>65</v>
      </c>
      <c r="B27" s="27" t="s">
        <v>23</v>
      </c>
      <c r="C27" s="29"/>
      <c r="D27" s="29"/>
      <c r="E27" s="29">
        <f t="shared" si="0"/>
        <v>0</v>
      </c>
      <c r="F27" s="29"/>
      <c r="G27" s="30"/>
      <c r="H27" s="30">
        <f t="shared" si="1"/>
        <v>0</v>
      </c>
      <c r="I27" s="30">
        <v>4</v>
      </c>
      <c r="J27" s="31">
        <v>1</v>
      </c>
      <c r="K27" s="28">
        <v>0.1</v>
      </c>
      <c r="L27" s="28">
        <v>4.5</v>
      </c>
      <c r="M27" s="28" t="s">
        <v>11</v>
      </c>
      <c r="N27" s="8">
        <v>1.15</v>
      </c>
      <c r="O27" s="65">
        <f t="shared" si="2"/>
        <v>0</v>
      </c>
    </row>
    <row r="28" spans="1:15" ht="15">
      <c r="A28" s="66" t="s">
        <v>81</v>
      </c>
      <c r="B28" s="37" t="s">
        <v>23</v>
      </c>
      <c r="C28" s="36">
        <v>50</v>
      </c>
      <c r="D28" s="36">
        <v>0</v>
      </c>
      <c r="E28" s="33">
        <f t="shared" si="0"/>
        <v>25</v>
      </c>
      <c r="F28" s="39">
        <f>C28*0.9</f>
        <v>45</v>
      </c>
      <c r="G28" s="38">
        <f>D28*0.9</f>
        <v>0</v>
      </c>
      <c r="H28" s="34">
        <f t="shared" si="1"/>
        <v>22.5</v>
      </c>
      <c r="I28" s="34">
        <v>2</v>
      </c>
      <c r="J28" s="35">
        <v>2</v>
      </c>
      <c r="K28" s="36">
        <v>0.05</v>
      </c>
      <c r="L28" s="36">
        <v>5</v>
      </c>
      <c r="M28" s="36" t="s">
        <v>14</v>
      </c>
      <c r="N28" s="8">
        <v>1</v>
      </c>
      <c r="O28" s="65">
        <f t="shared" si="2"/>
        <v>242.5</v>
      </c>
    </row>
    <row r="29" spans="1:15" ht="15">
      <c r="A29" s="66" t="s">
        <v>51</v>
      </c>
      <c r="B29" s="37" t="s">
        <v>23</v>
      </c>
      <c r="C29" s="36">
        <v>50</v>
      </c>
      <c r="D29" s="36">
        <v>0</v>
      </c>
      <c r="E29" s="33">
        <f t="shared" si="0"/>
        <v>25</v>
      </c>
      <c r="F29" s="36">
        <v>16</v>
      </c>
      <c r="G29" s="34">
        <v>16</v>
      </c>
      <c r="H29" s="34">
        <f t="shared" si="1"/>
        <v>16</v>
      </c>
      <c r="I29" s="34">
        <v>1</v>
      </c>
      <c r="J29" s="35">
        <v>4.5</v>
      </c>
      <c r="K29" s="36">
        <v>0.065</v>
      </c>
      <c r="L29" s="36">
        <v>5</v>
      </c>
      <c r="M29" s="36" t="s">
        <v>14</v>
      </c>
      <c r="N29" s="8">
        <v>1</v>
      </c>
      <c r="O29" s="65">
        <f t="shared" si="2"/>
        <v>434.025</v>
      </c>
    </row>
    <row r="30" spans="1:15" ht="15">
      <c r="A30" s="66" t="s">
        <v>12</v>
      </c>
      <c r="B30" s="37" t="s">
        <v>13</v>
      </c>
      <c r="C30" s="33">
        <v>51</v>
      </c>
      <c r="D30" s="33">
        <v>0</v>
      </c>
      <c r="E30" s="33">
        <f t="shared" si="0"/>
        <v>25.5</v>
      </c>
      <c r="F30" s="33">
        <v>32</v>
      </c>
      <c r="G30" s="34">
        <v>12</v>
      </c>
      <c r="H30" s="34">
        <f t="shared" si="1"/>
        <v>22</v>
      </c>
      <c r="I30" s="34">
        <v>2</v>
      </c>
      <c r="J30" s="35">
        <v>2</v>
      </c>
      <c r="K30" s="36">
        <v>0.05</v>
      </c>
      <c r="L30" s="36">
        <v>5</v>
      </c>
      <c r="M30" s="36" t="s">
        <v>14</v>
      </c>
      <c r="N30" s="8">
        <v>1</v>
      </c>
      <c r="O30" s="65">
        <f t="shared" si="2"/>
        <v>239.75</v>
      </c>
    </row>
    <row r="31" spans="1:15" ht="15">
      <c r="A31" s="66" t="s">
        <v>82</v>
      </c>
      <c r="B31" s="37" t="s">
        <v>13</v>
      </c>
      <c r="C31" s="33">
        <v>49</v>
      </c>
      <c r="D31" s="33">
        <v>0</v>
      </c>
      <c r="E31" s="33">
        <f t="shared" si="0"/>
        <v>24.5</v>
      </c>
      <c r="F31" s="39">
        <f>C31*0.9</f>
        <v>44.1</v>
      </c>
      <c r="G31" s="38">
        <f>D31*0.9</f>
        <v>0</v>
      </c>
      <c r="H31" s="34">
        <f t="shared" si="1"/>
        <v>22.05</v>
      </c>
      <c r="I31" s="34">
        <v>2</v>
      </c>
      <c r="J31" s="35">
        <v>2</v>
      </c>
      <c r="K31" s="36">
        <v>0.05</v>
      </c>
      <c r="L31" s="36">
        <v>5</v>
      </c>
      <c r="M31" s="36" t="s">
        <v>14</v>
      </c>
      <c r="N31" s="8">
        <v>1</v>
      </c>
      <c r="O31" s="65">
        <f t="shared" si="2"/>
        <v>237.65</v>
      </c>
    </row>
    <row r="32" spans="1:15" ht="15">
      <c r="A32" s="67" t="s">
        <v>66</v>
      </c>
      <c r="B32" s="27" t="s">
        <v>13</v>
      </c>
      <c r="C32" s="29"/>
      <c r="D32" s="29"/>
      <c r="E32" s="29">
        <f t="shared" si="0"/>
        <v>0</v>
      </c>
      <c r="F32" s="29"/>
      <c r="G32" s="30"/>
      <c r="H32" s="30">
        <f t="shared" si="1"/>
        <v>0</v>
      </c>
      <c r="I32" s="30">
        <v>2</v>
      </c>
      <c r="J32" s="31">
        <v>2</v>
      </c>
      <c r="K32" s="28">
        <v>0.082</v>
      </c>
      <c r="L32" s="28">
        <v>5</v>
      </c>
      <c r="M32" s="28" t="s">
        <v>14</v>
      </c>
      <c r="N32" s="8">
        <v>1</v>
      </c>
      <c r="O32" s="65">
        <f t="shared" si="2"/>
        <v>0</v>
      </c>
    </row>
    <row r="33" spans="1:15" ht="15">
      <c r="A33" s="66" t="s">
        <v>60</v>
      </c>
      <c r="B33" s="37" t="s">
        <v>13</v>
      </c>
      <c r="C33" s="36">
        <v>74</v>
      </c>
      <c r="D33" s="36">
        <v>0</v>
      </c>
      <c r="E33" s="33">
        <f t="shared" si="0"/>
        <v>37</v>
      </c>
      <c r="F33" s="39">
        <f>C33*0.9</f>
        <v>66.60000000000001</v>
      </c>
      <c r="G33" s="38">
        <f>D33*0.9</f>
        <v>0</v>
      </c>
      <c r="H33" s="34">
        <f t="shared" si="1"/>
        <v>33.300000000000004</v>
      </c>
      <c r="I33" s="34">
        <v>2</v>
      </c>
      <c r="J33" s="35">
        <v>2</v>
      </c>
      <c r="K33" s="36">
        <v>0.1</v>
      </c>
      <c r="L33" s="36">
        <v>3</v>
      </c>
      <c r="M33" s="36" t="s">
        <v>11</v>
      </c>
      <c r="N33" s="8">
        <v>1.15</v>
      </c>
      <c r="O33" s="65">
        <f t="shared" si="2"/>
        <v>259.1295</v>
      </c>
    </row>
    <row r="34" spans="1:15" ht="15">
      <c r="A34" s="66" t="s">
        <v>60</v>
      </c>
      <c r="B34" s="37" t="s">
        <v>13</v>
      </c>
      <c r="C34" s="36">
        <v>77</v>
      </c>
      <c r="D34" s="36">
        <v>0</v>
      </c>
      <c r="E34" s="33">
        <f t="shared" si="0"/>
        <v>38.5</v>
      </c>
      <c r="F34" s="39">
        <f>C34*0.9</f>
        <v>69.3</v>
      </c>
      <c r="G34" s="38">
        <f>D34*0.9</f>
        <v>0</v>
      </c>
      <c r="H34" s="34">
        <f t="shared" si="1"/>
        <v>34.65</v>
      </c>
      <c r="I34" s="34">
        <v>2</v>
      </c>
      <c r="J34" s="35">
        <v>2</v>
      </c>
      <c r="K34" s="36">
        <v>0.1</v>
      </c>
      <c r="L34" s="36">
        <v>3</v>
      </c>
      <c r="M34" s="36" t="s">
        <v>14</v>
      </c>
      <c r="N34" s="8">
        <v>1</v>
      </c>
      <c r="O34" s="65">
        <f t="shared" si="2"/>
        <v>234.465</v>
      </c>
    </row>
    <row r="35" spans="1:15" ht="15">
      <c r="A35" s="67" t="s">
        <v>76</v>
      </c>
      <c r="B35" s="27" t="s">
        <v>13</v>
      </c>
      <c r="C35" s="28"/>
      <c r="D35" s="28"/>
      <c r="E35" s="29">
        <f t="shared" si="0"/>
        <v>0</v>
      </c>
      <c r="F35" s="28"/>
      <c r="G35" s="30"/>
      <c r="H35" s="30">
        <f t="shared" si="1"/>
        <v>0</v>
      </c>
      <c r="I35" s="30">
        <v>4</v>
      </c>
      <c r="J35" s="31">
        <v>1</v>
      </c>
      <c r="K35" s="28">
        <v>0.1</v>
      </c>
      <c r="L35" s="28">
        <v>4</v>
      </c>
      <c r="M35" s="28" t="s">
        <v>11</v>
      </c>
      <c r="N35" s="8">
        <v>1.15</v>
      </c>
      <c r="O35" s="65">
        <f t="shared" si="2"/>
        <v>0</v>
      </c>
    </row>
    <row r="36" spans="1:15" ht="15">
      <c r="A36" s="66" t="s">
        <v>46</v>
      </c>
      <c r="B36" s="37" t="s">
        <v>13</v>
      </c>
      <c r="C36" s="36">
        <v>50</v>
      </c>
      <c r="D36" s="36">
        <v>0</v>
      </c>
      <c r="E36" s="33">
        <f aca="true" t="shared" si="3" ref="E36:E66">(C36+D36)/2</f>
        <v>25</v>
      </c>
      <c r="F36" s="39">
        <f aca="true" t="shared" si="4" ref="F36:G38">C36*0.9</f>
        <v>45</v>
      </c>
      <c r="G36" s="38">
        <f t="shared" si="4"/>
        <v>0</v>
      </c>
      <c r="H36" s="34">
        <f aca="true" t="shared" si="5" ref="H36:H66">(F36+G36)/2</f>
        <v>22.5</v>
      </c>
      <c r="I36" s="34">
        <v>2</v>
      </c>
      <c r="J36" s="35">
        <v>2</v>
      </c>
      <c r="K36" s="36">
        <v>0.066</v>
      </c>
      <c r="L36" s="36">
        <v>5</v>
      </c>
      <c r="M36" s="36" t="s">
        <v>14</v>
      </c>
      <c r="N36" s="8">
        <v>1</v>
      </c>
      <c r="O36" s="65">
        <f t="shared" si="2"/>
        <v>246.10000000000002</v>
      </c>
    </row>
    <row r="37" spans="1:15" ht="15">
      <c r="A37" s="66" t="s">
        <v>83</v>
      </c>
      <c r="B37" s="37" t="s">
        <v>26</v>
      </c>
      <c r="C37" s="33">
        <v>50</v>
      </c>
      <c r="D37" s="33">
        <v>0</v>
      </c>
      <c r="E37" s="33">
        <f t="shared" si="3"/>
        <v>25</v>
      </c>
      <c r="F37" s="39">
        <f t="shared" si="4"/>
        <v>45</v>
      </c>
      <c r="G37" s="38">
        <f t="shared" si="4"/>
        <v>0</v>
      </c>
      <c r="H37" s="34">
        <f t="shared" si="5"/>
        <v>22.5</v>
      </c>
      <c r="I37" s="34">
        <v>2</v>
      </c>
      <c r="J37" s="35">
        <v>2</v>
      </c>
      <c r="K37" s="36">
        <v>0.082</v>
      </c>
      <c r="L37" s="36">
        <v>3</v>
      </c>
      <c r="M37" s="36" t="s">
        <v>11</v>
      </c>
      <c r="N37" s="8">
        <v>1.15</v>
      </c>
      <c r="O37" s="65">
        <f t="shared" si="2"/>
        <v>172.293</v>
      </c>
    </row>
    <row r="38" spans="1:15" ht="15">
      <c r="A38" s="66" t="s">
        <v>84</v>
      </c>
      <c r="B38" s="37" t="s">
        <v>26</v>
      </c>
      <c r="C38" s="36">
        <v>50</v>
      </c>
      <c r="D38" s="36">
        <v>0</v>
      </c>
      <c r="E38" s="33">
        <f t="shared" si="3"/>
        <v>25</v>
      </c>
      <c r="F38" s="39">
        <f t="shared" si="4"/>
        <v>45</v>
      </c>
      <c r="G38" s="38">
        <f t="shared" si="4"/>
        <v>0</v>
      </c>
      <c r="H38" s="34">
        <f t="shared" si="5"/>
        <v>22.5</v>
      </c>
      <c r="I38" s="34">
        <v>4</v>
      </c>
      <c r="J38" s="35">
        <v>1</v>
      </c>
      <c r="K38" s="36">
        <v>0.1</v>
      </c>
      <c r="L38" s="36">
        <v>4</v>
      </c>
      <c r="M38" s="36" t="s">
        <v>14</v>
      </c>
      <c r="N38" s="8">
        <v>1</v>
      </c>
      <c r="O38" s="65">
        <f t="shared" si="2"/>
        <v>101.50000000000001</v>
      </c>
    </row>
    <row r="39" spans="1:15" ht="15">
      <c r="A39" s="66" t="s">
        <v>85</v>
      </c>
      <c r="B39" s="37" t="s">
        <v>26</v>
      </c>
      <c r="C39" s="36">
        <v>50</v>
      </c>
      <c r="D39" s="36">
        <v>0</v>
      </c>
      <c r="E39" s="33">
        <f t="shared" si="3"/>
        <v>25</v>
      </c>
      <c r="F39" s="36">
        <v>4</v>
      </c>
      <c r="G39" s="34">
        <v>0</v>
      </c>
      <c r="H39" s="34">
        <f t="shared" si="5"/>
        <v>2</v>
      </c>
      <c r="I39" s="34">
        <v>4</v>
      </c>
      <c r="J39" s="35">
        <v>1</v>
      </c>
      <c r="K39" s="36">
        <v>0.1</v>
      </c>
      <c r="L39" s="36">
        <v>4</v>
      </c>
      <c r="M39" s="36" t="s">
        <v>14</v>
      </c>
      <c r="N39" s="8">
        <v>1</v>
      </c>
      <c r="O39" s="65">
        <f t="shared" si="2"/>
        <v>31.8</v>
      </c>
    </row>
    <row r="40" spans="1:15" ht="15">
      <c r="A40" s="66" t="s">
        <v>85</v>
      </c>
      <c r="B40" s="37" t="s">
        <v>26</v>
      </c>
      <c r="C40" s="36">
        <v>50</v>
      </c>
      <c r="D40" s="36">
        <v>0</v>
      </c>
      <c r="E40" s="33">
        <f t="shared" si="3"/>
        <v>25</v>
      </c>
      <c r="F40" s="36">
        <v>4</v>
      </c>
      <c r="G40" s="34">
        <v>7</v>
      </c>
      <c r="H40" s="34">
        <f t="shared" si="5"/>
        <v>5.5</v>
      </c>
      <c r="I40" s="34">
        <v>4</v>
      </c>
      <c r="J40" s="35">
        <v>1</v>
      </c>
      <c r="K40" s="36">
        <v>0.1</v>
      </c>
      <c r="L40" s="36">
        <v>4</v>
      </c>
      <c r="M40" s="36" t="s">
        <v>11</v>
      </c>
      <c r="N40" s="8">
        <v>1.15</v>
      </c>
      <c r="O40" s="65">
        <f t="shared" si="2"/>
        <v>50.255</v>
      </c>
    </row>
    <row r="41" spans="1:15" ht="15">
      <c r="A41" s="68" t="s">
        <v>86</v>
      </c>
      <c r="B41" s="41" t="s">
        <v>26</v>
      </c>
      <c r="C41" s="42">
        <v>0</v>
      </c>
      <c r="D41" s="42">
        <v>0</v>
      </c>
      <c r="E41" s="43">
        <f t="shared" si="3"/>
        <v>0</v>
      </c>
      <c r="F41" s="42">
        <v>1</v>
      </c>
      <c r="G41" s="44">
        <v>8</v>
      </c>
      <c r="H41" s="44">
        <f t="shared" si="5"/>
        <v>4.5</v>
      </c>
      <c r="I41" s="44">
        <v>4</v>
      </c>
      <c r="J41" s="45">
        <v>1</v>
      </c>
      <c r="K41" s="42">
        <v>0.1</v>
      </c>
      <c r="L41" s="42">
        <v>4</v>
      </c>
      <c r="M41" s="42" t="s">
        <v>98</v>
      </c>
      <c r="N41" s="8">
        <v>1</v>
      </c>
      <c r="O41" s="65">
        <f t="shared" si="2"/>
        <v>15.3</v>
      </c>
    </row>
    <row r="42" spans="1:15" ht="15">
      <c r="A42" s="66" t="s">
        <v>86</v>
      </c>
      <c r="B42" s="37" t="s">
        <v>26</v>
      </c>
      <c r="C42" s="36">
        <v>50</v>
      </c>
      <c r="D42" s="36">
        <v>0</v>
      </c>
      <c r="E42" s="33">
        <f t="shared" si="3"/>
        <v>25</v>
      </c>
      <c r="F42" s="36">
        <v>4</v>
      </c>
      <c r="G42" s="34">
        <v>11</v>
      </c>
      <c r="H42" s="34">
        <f t="shared" si="5"/>
        <v>7.5</v>
      </c>
      <c r="I42" s="34">
        <v>4</v>
      </c>
      <c r="J42" s="35">
        <v>1</v>
      </c>
      <c r="K42" s="36">
        <v>0.1</v>
      </c>
      <c r="L42" s="36">
        <v>4</v>
      </c>
      <c r="M42" s="36" t="s">
        <v>11</v>
      </c>
      <c r="N42" s="8">
        <v>1.15</v>
      </c>
      <c r="O42" s="65">
        <f t="shared" si="2"/>
        <v>58.074999999999996</v>
      </c>
    </row>
    <row r="43" spans="1:16" ht="15">
      <c r="A43" s="67" t="s">
        <v>67</v>
      </c>
      <c r="B43" s="27" t="s">
        <v>26</v>
      </c>
      <c r="C43" s="28"/>
      <c r="D43" s="28"/>
      <c r="E43" s="29">
        <f t="shared" si="3"/>
        <v>0</v>
      </c>
      <c r="F43" s="30"/>
      <c r="G43" s="30"/>
      <c r="H43" s="30">
        <f t="shared" si="5"/>
        <v>0</v>
      </c>
      <c r="I43" s="30">
        <v>4</v>
      </c>
      <c r="J43" s="31">
        <v>1</v>
      </c>
      <c r="K43" s="28">
        <v>0.1</v>
      </c>
      <c r="L43" s="28">
        <v>3</v>
      </c>
      <c r="M43" s="28" t="s">
        <v>14</v>
      </c>
      <c r="N43" s="8">
        <v>1</v>
      </c>
      <c r="O43" s="65">
        <f t="shared" si="2"/>
        <v>0</v>
      </c>
      <c r="P43" s="20"/>
    </row>
    <row r="44" spans="1:15" ht="15">
      <c r="A44" s="66" t="s">
        <v>8</v>
      </c>
      <c r="B44" s="37" t="s">
        <v>9</v>
      </c>
      <c r="C44" s="33">
        <v>50</v>
      </c>
      <c r="D44" s="33">
        <v>0</v>
      </c>
      <c r="E44" s="33">
        <f t="shared" si="3"/>
        <v>25</v>
      </c>
      <c r="F44" s="34">
        <v>0</v>
      </c>
      <c r="G44" s="34">
        <v>17</v>
      </c>
      <c r="H44" s="34">
        <f t="shared" si="5"/>
        <v>8.5</v>
      </c>
      <c r="I44" s="34">
        <v>4</v>
      </c>
      <c r="J44" s="35">
        <v>1</v>
      </c>
      <c r="K44" s="36">
        <v>0.12</v>
      </c>
      <c r="L44" s="36">
        <v>4</v>
      </c>
      <c r="M44" s="36" t="s">
        <v>10</v>
      </c>
      <c r="N44" s="8">
        <v>1</v>
      </c>
      <c r="O44" s="65">
        <f t="shared" si="2"/>
        <v>54.580000000000005</v>
      </c>
    </row>
    <row r="45" spans="1:15" ht="15">
      <c r="A45" s="66" t="s">
        <v>8</v>
      </c>
      <c r="B45" s="37" t="s">
        <v>9</v>
      </c>
      <c r="C45" s="33">
        <v>50</v>
      </c>
      <c r="D45" s="33">
        <v>0</v>
      </c>
      <c r="E45" s="33">
        <f t="shared" si="3"/>
        <v>25</v>
      </c>
      <c r="F45" s="34">
        <v>8</v>
      </c>
      <c r="G45" s="34">
        <v>22</v>
      </c>
      <c r="H45" s="34">
        <f t="shared" si="5"/>
        <v>15</v>
      </c>
      <c r="I45" s="34">
        <v>4</v>
      </c>
      <c r="J45" s="35">
        <v>1</v>
      </c>
      <c r="K45" s="36">
        <v>0.12</v>
      </c>
      <c r="L45" s="36">
        <v>4</v>
      </c>
      <c r="M45" s="36" t="s">
        <v>11</v>
      </c>
      <c r="N45" s="8">
        <v>1.15</v>
      </c>
      <c r="O45" s="65">
        <f t="shared" si="2"/>
        <v>88.78</v>
      </c>
    </row>
    <row r="46" spans="1:15" ht="15">
      <c r="A46" s="66" t="s">
        <v>22</v>
      </c>
      <c r="B46" s="37" t="s">
        <v>9</v>
      </c>
      <c r="C46" s="33">
        <v>50</v>
      </c>
      <c r="D46" s="33">
        <v>0</v>
      </c>
      <c r="E46" s="33">
        <f t="shared" si="3"/>
        <v>25</v>
      </c>
      <c r="F46" s="39">
        <f>C46*0.9</f>
        <v>45</v>
      </c>
      <c r="G46" s="38">
        <f>D46*0.9</f>
        <v>0</v>
      </c>
      <c r="H46" s="34">
        <f t="shared" si="5"/>
        <v>22.5</v>
      </c>
      <c r="I46" s="34">
        <v>4</v>
      </c>
      <c r="J46" s="35">
        <v>1</v>
      </c>
      <c r="K46" s="36">
        <v>0.12</v>
      </c>
      <c r="L46" s="36">
        <v>4</v>
      </c>
      <c r="M46" s="36" t="s">
        <v>11</v>
      </c>
      <c r="N46" s="8">
        <v>1.15</v>
      </c>
      <c r="O46" s="65">
        <f t="shared" si="2"/>
        <v>118.795</v>
      </c>
    </row>
    <row r="47" spans="1:15" ht="15">
      <c r="A47" s="66" t="s">
        <v>87</v>
      </c>
      <c r="B47" s="37" t="s">
        <v>9</v>
      </c>
      <c r="C47" s="33">
        <v>50</v>
      </c>
      <c r="D47" s="33">
        <v>0</v>
      </c>
      <c r="E47" s="33">
        <f t="shared" si="3"/>
        <v>25</v>
      </c>
      <c r="F47" s="34">
        <v>0</v>
      </c>
      <c r="G47" s="34">
        <v>26</v>
      </c>
      <c r="H47" s="34">
        <f t="shared" si="5"/>
        <v>13</v>
      </c>
      <c r="I47" s="34">
        <v>2</v>
      </c>
      <c r="J47" s="35">
        <v>2</v>
      </c>
      <c r="K47" s="36">
        <v>0.082</v>
      </c>
      <c r="L47" s="36">
        <v>3</v>
      </c>
      <c r="M47" s="36" t="s">
        <v>11</v>
      </c>
      <c r="N47" s="8">
        <v>1.15</v>
      </c>
      <c r="O47" s="65">
        <f t="shared" si="2"/>
        <v>117.7554</v>
      </c>
    </row>
    <row r="48" spans="1:15" ht="15">
      <c r="A48" s="66" t="s">
        <v>48</v>
      </c>
      <c r="B48" s="37" t="s">
        <v>9</v>
      </c>
      <c r="C48" s="36">
        <v>50</v>
      </c>
      <c r="D48" s="36">
        <v>0</v>
      </c>
      <c r="E48" s="33">
        <f t="shared" si="3"/>
        <v>25</v>
      </c>
      <c r="F48" s="39">
        <f>C48*0.9</f>
        <v>45</v>
      </c>
      <c r="G48" s="38">
        <f>D48*0.9</f>
        <v>0</v>
      </c>
      <c r="H48" s="34">
        <f t="shared" si="5"/>
        <v>22.5</v>
      </c>
      <c r="I48" s="34">
        <v>4</v>
      </c>
      <c r="J48" s="35">
        <v>1</v>
      </c>
      <c r="K48" s="36">
        <v>0.1</v>
      </c>
      <c r="L48" s="36">
        <v>4</v>
      </c>
      <c r="M48" s="36" t="s">
        <v>14</v>
      </c>
      <c r="N48" s="8">
        <v>1</v>
      </c>
      <c r="O48" s="65">
        <f t="shared" si="2"/>
        <v>101.50000000000001</v>
      </c>
    </row>
    <row r="49" spans="1:15" ht="15">
      <c r="A49" s="67" t="s">
        <v>68</v>
      </c>
      <c r="B49" s="27" t="s">
        <v>19</v>
      </c>
      <c r="C49" s="29"/>
      <c r="D49" s="29"/>
      <c r="E49" s="29">
        <f t="shared" si="3"/>
        <v>0</v>
      </c>
      <c r="F49" s="30"/>
      <c r="G49" s="30"/>
      <c r="H49" s="30">
        <f t="shared" si="5"/>
        <v>0</v>
      </c>
      <c r="I49" s="30">
        <v>4</v>
      </c>
      <c r="J49" s="31">
        <v>1</v>
      </c>
      <c r="K49" s="28">
        <v>0.1</v>
      </c>
      <c r="L49" s="28">
        <v>4</v>
      </c>
      <c r="M49" s="28" t="s">
        <v>11</v>
      </c>
      <c r="N49" s="8">
        <v>1.15</v>
      </c>
      <c r="O49" s="65">
        <f t="shared" si="2"/>
        <v>0</v>
      </c>
    </row>
    <row r="50" spans="1:15" ht="15">
      <c r="A50" s="66" t="s">
        <v>88</v>
      </c>
      <c r="B50" s="37" t="s">
        <v>19</v>
      </c>
      <c r="C50" s="33">
        <v>49</v>
      </c>
      <c r="D50" s="33">
        <v>0</v>
      </c>
      <c r="E50" s="33">
        <f t="shared" si="3"/>
        <v>24.5</v>
      </c>
      <c r="F50" s="39">
        <f>C50*0.9</f>
        <v>44.1</v>
      </c>
      <c r="G50" s="38">
        <f>D50*0.9</f>
        <v>0</v>
      </c>
      <c r="H50" s="34">
        <f t="shared" si="5"/>
        <v>22.05</v>
      </c>
      <c r="I50" s="34">
        <v>4</v>
      </c>
      <c r="J50" s="35">
        <v>1</v>
      </c>
      <c r="K50" s="36">
        <v>0.1</v>
      </c>
      <c r="L50" s="36">
        <v>4</v>
      </c>
      <c r="M50" s="36" t="s">
        <v>11</v>
      </c>
      <c r="N50" s="8">
        <v>1.15</v>
      </c>
      <c r="O50" s="65">
        <f t="shared" si="2"/>
        <v>114.3905</v>
      </c>
    </row>
    <row r="51" spans="1:15" ht="15">
      <c r="A51" s="66" t="s">
        <v>44</v>
      </c>
      <c r="B51" s="37" t="s">
        <v>19</v>
      </c>
      <c r="C51" s="36">
        <v>49</v>
      </c>
      <c r="D51" s="36">
        <v>0</v>
      </c>
      <c r="E51" s="33">
        <f t="shared" si="3"/>
        <v>24.5</v>
      </c>
      <c r="F51" s="34">
        <v>4</v>
      </c>
      <c r="G51" s="34">
        <v>28</v>
      </c>
      <c r="H51" s="34">
        <f t="shared" si="5"/>
        <v>16</v>
      </c>
      <c r="I51" s="34">
        <v>4</v>
      </c>
      <c r="J51" s="35">
        <v>1</v>
      </c>
      <c r="K51" s="36">
        <v>0.12</v>
      </c>
      <c r="L51" s="36">
        <v>4</v>
      </c>
      <c r="M51" s="36" t="s">
        <v>14</v>
      </c>
      <c r="N51" s="8">
        <v>1</v>
      </c>
      <c r="O51" s="65">
        <f t="shared" si="2"/>
        <v>80.18</v>
      </c>
    </row>
    <row r="52" spans="1:15" ht="15">
      <c r="A52" s="66" t="s">
        <v>47</v>
      </c>
      <c r="B52" s="37" t="s">
        <v>19</v>
      </c>
      <c r="C52" s="36">
        <v>50</v>
      </c>
      <c r="D52" s="36">
        <v>0</v>
      </c>
      <c r="E52" s="33">
        <f t="shared" si="3"/>
        <v>25</v>
      </c>
      <c r="F52" s="34">
        <v>1</v>
      </c>
      <c r="G52" s="34">
        <v>26</v>
      </c>
      <c r="H52" s="34">
        <f t="shared" si="5"/>
        <v>13.5</v>
      </c>
      <c r="I52" s="34">
        <v>4</v>
      </c>
      <c r="J52" s="35">
        <v>1</v>
      </c>
      <c r="K52" s="36">
        <v>0.12</v>
      </c>
      <c r="L52" s="36">
        <v>4</v>
      </c>
      <c r="M52" s="36" t="s">
        <v>14</v>
      </c>
      <c r="N52" s="8">
        <v>1</v>
      </c>
      <c r="O52" s="65">
        <f t="shared" si="2"/>
        <v>71.98</v>
      </c>
    </row>
    <row r="53" spans="1:15" ht="15">
      <c r="A53" s="66" t="s">
        <v>49</v>
      </c>
      <c r="B53" s="37" t="s">
        <v>19</v>
      </c>
      <c r="C53" s="36">
        <v>48</v>
      </c>
      <c r="D53" s="36">
        <v>0</v>
      </c>
      <c r="E53" s="33">
        <f t="shared" si="3"/>
        <v>24</v>
      </c>
      <c r="F53" s="39">
        <f>C53*0.9</f>
        <v>43.2</v>
      </c>
      <c r="G53" s="38">
        <f>D53*0.9</f>
        <v>0</v>
      </c>
      <c r="H53" s="34">
        <f t="shared" si="5"/>
        <v>21.6</v>
      </c>
      <c r="I53" s="34">
        <v>4</v>
      </c>
      <c r="J53" s="35">
        <v>1</v>
      </c>
      <c r="K53" s="36">
        <v>0.12</v>
      </c>
      <c r="L53" s="36">
        <v>4</v>
      </c>
      <c r="M53" s="36" t="s">
        <v>11</v>
      </c>
      <c r="N53" s="8">
        <v>1.15</v>
      </c>
      <c r="O53" s="65">
        <f t="shared" si="2"/>
        <v>114.0432</v>
      </c>
    </row>
    <row r="54" spans="1:15" ht="15">
      <c r="A54" s="66" t="s">
        <v>50</v>
      </c>
      <c r="B54" s="37" t="s">
        <v>19</v>
      </c>
      <c r="C54" s="36">
        <v>48</v>
      </c>
      <c r="D54" s="36">
        <v>0</v>
      </c>
      <c r="E54" s="33">
        <f t="shared" si="3"/>
        <v>24</v>
      </c>
      <c r="F54" s="34">
        <v>0</v>
      </c>
      <c r="G54" s="34">
        <v>34</v>
      </c>
      <c r="H54" s="34">
        <f t="shared" si="5"/>
        <v>17</v>
      </c>
      <c r="I54" s="34">
        <v>4</v>
      </c>
      <c r="J54" s="35">
        <v>1</v>
      </c>
      <c r="K54" s="36">
        <v>0.12</v>
      </c>
      <c r="L54" s="36">
        <v>4</v>
      </c>
      <c r="M54" s="36" t="s">
        <v>14</v>
      </c>
      <c r="N54" s="8">
        <v>1</v>
      </c>
      <c r="O54" s="65">
        <f t="shared" si="2"/>
        <v>83.16000000000001</v>
      </c>
    </row>
    <row r="55" spans="1:15" ht="15">
      <c r="A55" s="66" t="s">
        <v>15</v>
      </c>
      <c r="B55" s="37" t="s">
        <v>16</v>
      </c>
      <c r="C55" s="33">
        <v>50</v>
      </c>
      <c r="D55" s="33">
        <v>0</v>
      </c>
      <c r="E55" s="33">
        <f t="shared" si="3"/>
        <v>25</v>
      </c>
      <c r="F55" s="39">
        <f>C55*0.9</f>
        <v>45</v>
      </c>
      <c r="G55" s="38">
        <f>D55*0.9</f>
        <v>0</v>
      </c>
      <c r="H55" s="34">
        <f t="shared" si="5"/>
        <v>22.5</v>
      </c>
      <c r="I55" s="34">
        <v>2</v>
      </c>
      <c r="J55" s="35">
        <v>2</v>
      </c>
      <c r="K55" s="36">
        <v>0.1</v>
      </c>
      <c r="L55" s="36">
        <v>3</v>
      </c>
      <c r="M55" s="36" t="s">
        <v>14</v>
      </c>
      <c r="N55" s="8">
        <v>1</v>
      </c>
      <c r="O55" s="65">
        <f t="shared" si="2"/>
        <v>152.25</v>
      </c>
    </row>
    <row r="56" spans="1:15" ht="15">
      <c r="A56" s="66" t="s">
        <v>20</v>
      </c>
      <c r="B56" s="37" t="s">
        <v>16</v>
      </c>
      <c r="C56" s="33">
        <v>30</v>
      </c>
      <c r="D56" s="33">
        <v>0</v>
      </c>
      <c r="E56" s="33">
        <f t="shared" si="3"/>
        <v>15</v>
      </c>
      <c r="F56" s="34">
        <v>2</v>
      </c>
      <c r="G56" s="34">
        <v>6</v>
      </c>
      <c r="H56" s="34">
        <f t="shared" si="5"/>
        <v>4</v>
      </c>
      <c r="I56" s="34">
        <v>2</v>
      </c>
      <c r="J56" s="35">
        <v>2</v>
      </c>
      <c r="K56" s="36">
        <v>0.125</v>
      </c>
      <c r="L56" s="36">
        <v>4</v>
      </c>
      <c r="M56" s="36" t="s">
        <v>14</v>
      </c>
      <c r="N56" s="8">
        <v>1</v>
      </c>
      <c r="O56" s="65">
        <f t="shared" si="2"/>
        <v>58</v>
      </c>
    </row>
    <row r="57" spans="1:15" ht="15">
      <c r="A57" s="66" t="s">
        <v>21</v>
      </c>
      <c r="B57" s="32" t="s">
        <v>16</v>
      </c>
      <c r="C57" s="33">
        <v>30</v>
      </c>
      <c r="D57" s="33">
        <v>0</v>
      </c>
      <c r="E57" s="33">
        <f t="shared" si="3"/>
        <v>15</v>
      </c>
      <c r="F57" s="34">
        <v>1</v>
      </c>
      <c r="G57" s="34">
        <v>14</v>
      </c>
      <c r="H57" s="34">
        <f t="shared" si="5"/>
        <v>7.5</v>
      </c>
      <c r="I57" s="34">
        <v>4</v>
      </c>
      <c r="J57" s="35">
        <v>1</v>
      </c>
      <c r="K57" s="36">
        <v>0.1</v>
      </c>
      <c r="L57" s="36">
        <v>4</v>
      </c>
      <c r="M57" s="36" t="s">
        <v>14</v>
      </c>
      <c r="N57" s="8">
        <v>1</v>
      </c>
      <c r="O57" s="65">
        <f t="shared" si="2"/>
        <v>40.5</v>
      </c>
    </row>
    <row r="58" spans="1:15" ht="15">
      <c r="A58" s="66" t="s">
        <v>37</v>
      </c>
      <c r="B58" s="32" t="s">
        <v>16</v>
      </c>
      <c r="C58" s="36">
        <v>50</v>
      </c>
      <c r="D58" s="36">
        <v>0</v>
      </c>
      <c r="E58" s="33">
        <f t="shared" si="3"/>
        <v>25</v>
      </c>
      <c r="F58" s="34">
        <v>11</v>
      </c>
      <c r="G58" s="34">
        <v>16</v>
      </c>
      <c r="H58" s="34">
        <f t="shared" si="5"/>
        <v>13.5</v>
      </c>
      <c r="I58" s="34">
        <v>2</v>
      </c>
      <c r="J58" s="35">
        <v>2</v>
      </c>
      <c r="K58" s="36">
        <v>0.082</v>
      </c>
      <c r="L58" s="36">
        <v>5</v>
      </c>
      <c r="M58" s="36" t="s">
        <v>14</v>
      </c>
      <c r="N58" s="8">
        <v>1</v>
      </c>
      <c r="O58" s="65">
        <f t="shared" si="2"/>
        <v>174.82000000000002</v>
      </c>
    </row>
    <row r="59" spans="1:15" ht="15">
      <c r="A59" s="66" t="s">
        <v>43</v>
      </c>
      <c r="B59" s="37" t="s">
        <v>16</v>
      </c>
      <c r="C59" s="36">
        <v>50</v>
      </c>
      <c r="D59" s="36">
        <v>0</v>
      </c>
      <c r="E59" s="33">
        <f t="shared" si="3"/>
        <v>25</v>
      </c>
      <c r="F59" s="34">
        <v>4</v>
      </c>
      <c r="G59" s="34">
        <v>14</v>
      </c>
      <c r="H59" s="34">
        <f t="shared" si="5"/>
        <v>9</v>
      </c>
      <c r="I59" s="34">
        <v>2</v>
      </c>
      <c r="J59" s="35">
        <v>2</v>
      </c>
      <c r="K59" s="36">
        <v>0.1</v>
      </c>
      <c r="L59" s="36">
        <v>3</v>
      </c>
      <c r="M59" s="36" t="s">
        <v>11</v>
      </c>
      <c r="N59" s="8">
        <v>1.15</v>
      </c>
      <c r="O59" s="65">
        <f t="shared" si="2"/>
        <v>95.91</v>
      </c>
    </row>
    <row r="60" spans="1:15" ht="15">
      <c r="A60" s="66" t="s">
        <v>89</v>
      </c>
      <c r="B60" s="37" t="s">
        <v>24</v>
      </c>
      <c r="C60" s="33">
        <v>40</v>
      </c>
      <c r="D60" s="33">
        <v>0</v>
      </c>
      <c r="E60" s="33">
        <f t="shared" si="3"/>
        <v>20</v>
      </c>
      <c r="F60" s="34">
        <v>0</v>
      </c>
      <c r="G60" s="34">
        <v>3</v>
      </c>
      <c r="H60" s="34">
        <f t="shared" si="5"/>
        <v>1.5</v>
      </c>
      <c r="I60" s="34">
        <v>2</v>
      </c>
      <c r="J60" s="35">
        <v>2</v>
      </c>
      <c r="K60" s="36">
        <v>0.082</v>
      </c>
      <c r="L60" s="36">
        <v>3</v>
      </c>
      <c r="M60" s="36" t="s">
        <v>25</v>
      </c>
      <c r="N60" s="8">
        <v>1</v>
      </c>
      <c r="O60" s="65">
        <f t="shared" si="2"/>
        <v>37.488</v>
      </c>
    </row>
    <row r="61" spans="1:15" ht="15">
      <c r="A61" s="66" t="s">
        <v>65</v>
      </c>
      <c r="B61" s="37" t="s">
        <v>24</v>
      </c>
      <c r="C61" s="33">
        <v>50</v>
      </c>
      <c r="D61" s="33">
        <v>0</v>
      </c>
      <c r="E61" s="33">
        <f t="shared" si="3"/>
        <v>25</v>
      </c>
      <c r="F61" s="39">
        <f aca="true" t="shared" si="6" ref="F61:G63">C61*0.9</f>
        <v>45</v>
      </c>
      <c r="G61" s="38">
        <f t="shared" si="6"/>
        <v>0</v>
      </c>
      <c r="H61" s="34">
        <f t="shared" si="5"/>
        <v>22.5</v>
      </c>
      <c r="I61" s="34">
        <v>4</v>
      </c>
      <c r="J61" s="35">
        <v>1</v>
      </c>
      <c r="K61" s="36">
        <v>0.1</v>
      </c>
      <c r="L61" s="36">
        <v>4</v>
      </c>
      <c r="M61" s="36" t="s">
        <v>11</v>
      </c>
      <c r="N61" s="8">
        <v>1.15</v>
      </c>
      <c r="O61" s="65">
        <f t="shared" si="2"/>
        <v>116.72500000000001</v>
      </c>
    </row>
    <row r="62" spans="1:15" ht="15">
      <c r="A62" s="66" t="s">
        <v>90</v>
      </c>
      <c r="B62" s="37" t="s">
        <v>24</v>
      </c>
      <c r="C62" s="36">
        <v>50</v>
      </c>
      <c r="D62" s="36">
        <v>0</v>
      </c>
      <c r="E62" s="33">
        <f t="shared" si="3"/>
        <v>25</v>
      </c>
      <c r="F62" s="39">
        <f t="shared" si="6"/>
        <v>45</v>
      </c>
      <c r="G62" s="38">
        <f t="shared" si="6"/>
        <v>0</v>
      </c>
      <c r="H62" s="34">
        <f t="shared" si="5"/>
        <v>22.5</v>
      </c>
      <c r="I62" s="34">
        <v>4</v>
      </c>
      <c r="J62" s="35">
        <v>1</v>
      </c>
      <c r="K62" s="36">
        <v>0.1</v>
      </c>
      <c r="L62" s="36">
        <v>4</v>
      </c>
      <c r="M62" s="36" t="s">
        <v>11</v>
      </c>
      <c r="N62" s="8">
        <v>1.15</v>
      </c>
      <c r="O62" s="65">
        <f t="shared" si="2"/>
        <v>116.72500000000001</v>
      </c>
    </row>
    <row r="63" spans="1:15" ht="15">
      <c r="A63" s="66" t="s">
        <v>28</v>
      </c>
      <c r="B63" s="37" t="s">
        <v>24</v>
      </c>
      <c r="C63" s="33">
        <v>26</v>
      </c>
      <c r="D63" s="33">
        <v>25</v>
      </c>
      <c r="E63" s="33">
        <f t="shared" si="3"/>
        <v>25.5</v>
      </c>
      <c r="F63" s="39">
        <f t="shared" si="6"/>
        <v>23.400000000000002</v>
      </c>
      <c r="G63" s="38">
        <f t="shared" si="6"/>
        <v>22.5</v>
      </c>
      <c r="H63" s="34">
        <f t="shared" si="5"/>
        <v>22.950000000000003</v>
      </c>
      <c r="I63" s="34">
        <v>3</v>
      </c>
      <c r="J63" s="35">
        <v>1.5</v>
      </c>
      <c r="K63" s="36">
        <v>0.066</v>
      </c>
      <c r="L63" s="36">
        <v>5</v>
      </c>
      <c r="M63" s="36" t="s">
        <v>14</v>
      </c>
      <c r="N63" s="8">
        <v>1</v>
      </c>
      <c r="O63" s="65">
        <f t="shared" si="2"/>
        <v>188.26650000000004</v>
      </c>
    </row>
    <row r="64" spans="1:15" ht="15">
      <c r="A64" s="66" t="s">
        <v>40</v>
      </c>
      <c r="B64" s="37" t="s">
        <v>24</v>
      </c>
      <c r="C64" s="36">
        <v>51</v>
      </c>
      <c r="D64" s="36">
        <v>0</v>
      </c>
      <c r="E64" s="33">
        <f t="shared" si="3"/>
        <v>25.5</v>
      </c>
      <c r="F64" s="34">
        <v>20</v>
      </c>
      <c r="G64" s="34">
        <v>14</v>
      </c>
      <c r="H64" s="34">
        <f t="shared" si="5"/>
        <v>17</v>
      </c>
      <c r="I64" s="34">
        <v>2</v>
      </c>
      <c r="J64" s="35">
        <v>2</v>
      </c>
      <c r="K64" s="36">
        <v>0.066</v>
      </c>
      <c r="L64" s="36">
        <v>5</v>
      </c>
      <c r="M64" s="36" t="s">
        <v>14</v>
      </c>
      <c r="N64" s="8">
        <v>1</v>
      </c>
      <c r="O64" s="65">
        <f t="shared" si="2"/>
        <v>202.47</v>
      </c>
    </row>
    <row r="65" spans="1:15" ht="15">
      <c r="A65" s="66" t="s">
        <v>41</v>
      </c>
      <c r="B65" s="37" t="s">
        <v>24</v>
      </c>
      <c r="C65" s="36">
        <v>22</v>
      </c>
      <c r="D65" s="36">
        <v>28</v>
      </c>
      <c r="E65" s="33">
        <f t="shared" si="3"/>
        <v>25</v>
      </c>
      <c r="F65" s="34">
        <v>25</v>
      </c>
      <c r="G65" s="34">
        <v>13</v>
      </c>
      <c r="H65" s="34">
        <f t="shared" si="5"/>
        <v>19</v>
      </c>
      <c r="I65" s="34">
        <v>3</v>
      </c>
      <c r="J65" s="35">
        <v>1.5</v>
      </c>
      <c r="K65" s="36">
        <v>0.066</v>
      </c>
      <c r="L65" s="36">
        <v>5</v>
      </c>
      <c r="M65" s="36" t="s">
        <v>14</v>
      </c>
      <c r="N65" s="8">
        <v>1</v>
      </c>
      <c r="O65" s="65">
        <f t="shared" si="2"/>
        <v>163.15500000000003</v>
      </c>
    </row>
    <row r="66" spans="1:15" ht="15.75" thickBot="1">
      <c r="A66" s="69" t="s">
        <v>45</v>
      </c>
      <c r="B66" s="70" t="s">
        <v>24</v>
      </c>
      <c r="C66" s="71">
        <v>39</v>
      </c>
      <c r="D66" s="71">
        <v>41</v>
      </c>
      <c r="E66" s="72">
        <f t="shared" si="3"/>
        <v>40</v>
      </c>
      <c r="F66" s="73">
        <f>C66*0.9</f>
        <v>35.1</v>
      </c>
      <c r="G66" s="74">
        <f>D66*0.9</f>
        <v>36.9</v>
      </c>
      <c r="H66" s="75">
        <f t="shared" si="5"/>
        <v>36</v>
      </c>
      <c r="I66" s="75">
        <v>1</v>
      </c>
      <c r="J66" s="76">
        <v>4.5</v>
      </c>
      <c r="K66" s="71">
        <v>0.065</v>
      </c>
      <c r="L66" s="71">
        <v>5</v>
      </c>
      <c r="M66" s="71" t="s">
        <v>14</v>
      </c>
      <c r="N66" s="77">
        <v>1</v>
      </c>
      <c r="O66" s="78">
        <f t="shared" si="2"/>
        <v>885.15</v>
      </c>
    </row>
    <row r="67" spans="13:16" ht="15.75" thickBot="1">
      <c r="M67" s="2"/>
      <c r="N67" s="2"/>
      <c r="O67" s="60">
        <f>SUM(O4:O66)</f>
        <v>7878.46655</v>
      </c>
      <c r="P67" s="4" t="s">
        <v>52</v>
      </c>
    </row>
    <row r="68" ht="15">
      <c r="A68" s="58" t="s">
        <v>108</v>
      </c>
    </row>
    <row r="69" ht="15">
      <c r="A69" s="59" t="s">
        <v>126</v>
      </c>
    </row>
    <row r="70" ht="15">
      <c r="A70" s="41" t="s">
        <v>107</v>
      </c>
    </row>
  </sheetData>
  <sheetProtection/>
  <autoFilter ref="A3:O67">
    <sortState ref="A4:O70">
      <sortCondition sortBy="value" ref="B4:B70"/>
    </sortState>
  </autoFilter>
  <mergeCells count="1">
    <mergeCell ref="A1:N1"/>
  </mergeCells>
  <printOptions/>
  <pageMargins left="0.5118110236220472" right="0.5118110236220472" top="1.1811023622047245" bottom="1.1811023622047245" header="0.7874015748031497" footer="0.7874015748031497"/>
  <pageSetup fitToHeight="2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29" sqref="F29"/>
    </sheetView>
  </sheetViews>
  <sheetFormatPr defaultColWidth="8.625" defaultRowHeight="14.25"/>
  <cols>
    <col min="1" max="1" width="39.00390625" style="1" bestFit="1" customWidth="1"/>
    <col min="2" max="2" width="12.875" style="1" customWidth="1"/>
    <col min="3" max="3" width="10.625" style="1" customWidth="1"/>
    <col min="4" max="4" width="9.625" style="1" customWidth="1"/>
    <col min="5" max="5" width="10.75390625" style="1" customWidth="1"/>
    <col min="6" max="6" width="15.125" style="1" customWidth="1"/>
    <col min="7" max="7" width="16.75390625" style="1" bestFit="1" customWidth="1"/>
    <col min="8" max="16384" width="8.625" style="1" customWidth="1"/>
  </cols>
  <sheetData>
    <row r="1" spans="1:3" ht="23.25">
      <c r="A1" s="101" t="s">
        <v>124</v>
      </c>
      <c r="B1" s="101"/>
      <c r="C1" s="101"/>
    </row>
    <row r="3" spans="1:6" ht="60">
      <c r="A3" s="3" t="s">
        <v>53</v>
      </c>
      <c r="B3" s="3" t="s">
        <v>1</v>
      </c>
      <c r="C3" s="3" t="s">
        <v>101</v>
      </c>
      <c r="D3" s="12" t="s">
        <v>56</v>
      </c>
      <c r="E3" s="12" t="s">
        <v>57</v>
      </c>
      <c r="F3" s="9" t="s">
        <v>7</v>
      </c>
    </row>
    <row r="4" spans="1:6" ht="15">
      <c r="A4" s="52" t="s">
        <v>69</v>
      </c>
      <c r="B4" s="53" t="s">
        <v>58</v>
      </c>
      <c r="C4" s="54">
        <v>10</v>
      </c>
      <c r="D4" s="55">
        <v>0.75</v>
      </c>
      <c r="E4" s="55">
        <v>2</v>
      </c>
      <c r="F4" s="56">
        <f>C4*D4*E4</f>
        <v>15</v>
      </c>
    </row>
    <row r="5" spans="1:6" ht="15">
      <c r="A5" s="52" t="s">
        <v>70</v>
      </c>
      <c r="B5" s="53" t="s">
        <v>18</v>
      </c>
      <c r="C5" s="54">
        <v>20</v>
      </c>
      <c r="D5" s="55">
        <v>0.75</v>
      </c>
      <c r="E5" s="55">
        <v>2</v>
      </c>
      <c r="F5" s="56">
        <f>C5*D5*E5</f>
        <v>30</v>
      </c>
    </row>
    <row r="6" spans="1:6" ht="15">
      <c r="A6" s="52" t="s">
        <v>71</v>
      </c>
      <c r="B6" s="53" t="s">
        <v>16</v>
      </c>
      <c r="C6" s="54">
        <v>13</v>
      </c>
      <c r="D6" s="55">
        <v>0.75</v>
      </c>
      <c r="E6" s="55">
        <v>2</v>
      </c>
      <c r="F6" s="56">
        <f>C6*D6*E6</f>
        <v>19.5</v>
      </c>
    </row>
    <row r="7" spans="1:6" ht="15">
      <c r="A7" s="52" t="s">
        <v>72</v>
      </c>
      <c r="B7" s="53" t="s">
        <v>24</v>
      </c>
      <c r="C7" s="54">
        <v>15</v>
      </c>
      <c r="D7" s="55">
        <v>0.75</v>
      </c>
      <c r="E7" s="55">
        <v>2</v>
      </c>
      <c r="F7" s="56">
        <f>C7*D7*E7</f>
        <v>22.5</v>
      </c>
    </row>
    <row r="8" spans="1:6" ht="15.75" thickBot="1">
      <c r="A8" s="52" t="s">
        <v>73</v>
      </c>
      <c r="B8" s="53" t="s">
        <v>24</v>
      </c>
      <c r="C8" s="54">
        <v>7</v>
      </c>
      <c r="D8" s="55">
        <v>0.75</v>
      </c>
      <c r="E8" s="55">
        <v>4.5</v>
      </c>
      <c r="F8" s="56">
        <f>C8*D8*E8</f>
        <v>23.625</v>
      </c>
    </row>
    <row r="9" spans="5:7" ht="15.75" thickBot="1">
      <c r="E9" s="13"/>
      <c r="F9" s="46">
        <f>SUM(F4:F8)</f>
        <v>110.625</v>
      </c>
      <c r="G9" s="10" t="s">
        <v>52</v>
      </c>
    </row>
  </sheetData>
  <sheetProtection/>
  <autoFilter ref="A3:F9"/>
  <mergeCells count="1">
    <mergeCell ref="A1:C1"/>
  </mergeCells>
  <printOptions/>
  <pageMargins left="0.5118110236220472" right="0.5118110236220472" top="1.1811023622047245" bottom="1.1811023622047245" header="0.7874015748031497" footer="0.7874015748031497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20.00390625" style="0" bestFit="1" customWidth="1"/>
    <col min="2" max="2" width="15.625" style="0" bestFit="1" customWidth="1"/>
    <col min="3" max="5" width="14.125" style="0" bestFit="1" customWidth="1"/>
    <col min="6" max="6" width="12.375" style="0" hidden="1" customWidth="1"/>
    <col min="7" max="7" width="12.375" style="0" customWidth="1"/>
    <col min="8" max="8" width="19.875" style="0" bestFit="1" customWidth="1"/>
    <col min="9" max="12" width="14.125" style="0" bestFit="1" customWidth="1"/>
  </cols>
  <sheetData>
    <row r="1" spans="1:5" ht="20.25">
      <c r="A1" s="102" t="s">
        <v>125</v>
      </c>
      <c r="B1" s="102"/>
      <c r="C1" s="102"/>
      <c r="D1" s="102"/>
      <c r="E1" s="102"/>
    </row>
    <row r="4" spans="1:5" ht="45">
      <c r="A4" s="5" t="s">
        <v>1</v>
      </c>
      <c r="B4" s="17" t="s">
        <v>54</v>
      </c>
      <c r="C4" s="17" t="s">
        <v>55</v>
      </c>
      <c r="D4" s="5" t="s">
        <v>106</v>
      </c>
      <c r="E4" s="6" t="s">
        <v>105</v>
      </c>
    </row>
    <row r="5" spans="1:9" ht="15">
      <c r="A5" s="14" t="s">
        <v>18</v>
      </c>
      <c r="B5" s="18">
        <v>982</v>
      </c>
      <c r="C5" s="18">
        <v>37.5</v>
      </c>
      <c r="D5" s="16">
        <f aca="true" t="shared" si="0" ref="D5:D14">B5+C5</f>
        <v>1019.5</v>
      </c>
      <c r="E5" s="7">
        <f>D5/D15</f>
        <v>0.12763485539515476</v>
      </c>
      <c r="F5" s="47"/>
      <c r="G5" s="47"/>
      <c r="I5" s="48"/>
    </row>
    <row r="6" spans="1:9" ht="15">
      <c r="A6" s="14" t="s">
        <v>32</v>
      </c>
      <c r="B6" s="18">
        <v>786</v>
      </c>
      <c r="C6" s="18">
        <v>7.5</v>
      </c>
      <c r="D6" s="16">
        <f t="shared" si="0"/>
        <v>793.5</v>
      </c>
      <c r="E6" s="7">
        <f>D6/D15</f>
        <v>0.09934110618543923</v>
      </c>
      <c r="F6" s="47"/>
      <c r="G6" s="47"/>
      <c r="I6" s="48"/>
    </row>
    <row r="7" spans="1:9" ht="15">
      <c r="A7" s="14" t="s">
        <v>27</v>
      </c>
      <c r="B7" s="18">
        <v>438</v>
      </c>
      <c r="C7" s="18"/>
      <c r="D7" s="16">
        <f t="shared" si="0"/>
        <v>438</v>
      </c>
      <c r="E7" s="7">
        <f>D7/D15</f>
        <v>0.05483478829139557</v>
      </c>
      <c r="F7" s="47"/>
      <c r="G7" s="47"/>
      <c r="I7" s="48"/>
    </row>
    <row r="8" spans="1:9" ht="15">
      <c r="A8" s="14" t="s">
        <v>23</v>
      </c>
      <c r="B8" s="18">
        <v>849</v>
      </c>
      <c r="C8" s="18"/>
      <c r="D8" s="16">
        <f t="shared" si="0"/>
        <v>849</v>
      </c>
      <c r="E8" s="7">
        <f>D8/D15</f>
        <v>0.10628934990729415</v>
      </c>
      <c r="F8" s="47"/>
      <c r="G8" s="47"/>
      <c r="I8" s="48"/>
    </row>
    <row r="9" spans="1:9" ht="15">
      <c r="A9" s="14" t="s">
        <v>13</v>
      </c>
      <c r="B9" s="18">
        <v>1217</v>
      </c>
      <c r="C9" s="18"/>
      <c r="D9" s="16">
        <f t="shared" si="0"/>
        <v>1217</v>
      </c>
      <c r="E9" s="7">
        <f>D9/D15</f>
        <v>0.15236058755851234</v>
      </c>
      <c r="F9" s="47"/>
      <c r="G9" s="47"/>
      <c r="I9" s="48"/>
    </row>
    <row r="10" spans="1:9" ht="15">
      <c r="A10" s="14" t="s">
        <v>26</v>
      </c>
      <c r="B10" s="18">
        <v>429</v>
      </c>
      <c r="C10" s="18"/>
      <c r="D10" s="16">
        <f t="shared" si="0"/>
        <v>429</v>
      </c>
      <c r="E10" s="7">
        <f>D10/D15</f>
        <v>0.053708046066229906</v>
      </c>
      <c r="F10" s="47"/>
      <c r="G10" s="47"/>
      <c r="I10" s="48"/>
    </row>
    <row r="11" spans="1:9" ht="15">
      <c r="A11" s="14" t="s">
        <v>9</v>
      </c>
      <c r="B11" s="18">
        <v>481</v>
      </c>
      <c r="C11" s="18"/>
      <c r="D11" s="16">
        <f t="shared" si="0"/>
        <v>481</v>
      </c>
      <c r="E11" s="7">
        <f>D11/D15</f>
        <v>0.060218112256075956</v>
      </c>
      <c r="F11" s="47"/>
      <c r="G11" s="47"/>
      <c r="I11" s="48"/>
    </row>
    <row r="12" spans="1:9" ht="15">
      <c r="A12" s="14" t="s">
        <v>19</v>
      </c>
      <c r="B12" s="18">
        <v>464</v>
      </c>
      <c r="C12" s="18"/>
      <c r="D12" s="16">
        <f t="shared" si="0"/>
        <v>464</v>
      </c>
      <c r="E12" s="7">
        <f>D12/D15</f>
        <v>0.058089821386318595</v>
      </c>
      <c r="F12" s="47"/>
      <c r="G12" s="47"/>
      <c r="I12" s="48"/>
    </row>
    <row r="13" spans="1:9" ht="15">
      <c r="A13" s="14" t="s">
        <v>16</v>
      </c>
      <c r="B13" s="18">
        <v>521</v>
      </c>
      <c r="C13" s="18">
        <v>19.5</v>
      </c>
      <c r="D13" s="16">
        <f t="shared" si="0"/>
        <v>540.5</v>
      </c>
      <c r="E13" s="7">
        <f>D13/D15</f>
        <v>0.06766713030022672</v>
      </c>
      <c r="F13" s="47"/>
      <c r="G13" s="47"/>
      <c r="I13" s="48"/>
    </row>
    <row r="14" spans="1:9" ht="15.75" thickBot="1">
      <c r="A14" s="15" t="s">
        <v>24</v>
      </c>
      <c r="B14" s="18">
        <v>1710</v>
      </c>
      <c r="C14" s="19">
        <v>46.13</v>
      </c>
      <c r="D14" s="16">
        <f t="shared" si="0"/>
        <v>1756.13</v>
      </c>
      <c r="E14" s="7">
        <f>D14/D15</f>
        <v>0.21985620265335276</v>
      </c>
      <c r="F14" s="47"/>
      <c r="G14" s="47"/>
      <c r="I14" s="48"/>
    </row>
    <row r="15" spans="1:4" ht="15.75" thickBot="1">
      <c r="A15" s="57" t="s">
        <v>104</v>
      </c>
      <c r="B15" s="11">
        <f>SUM(B5:B14)</f>
        <v>7877</v>
      </c>
      <c r="C15" s="11">
        <f>SUM(C5:C14)</f>
        <v>110.63</v>
      </c>
      <c r="D15" s="11">
        <f>SUM(D5:D14)</f>
        <v>7987.63</v>
      </c>
    </row>
    <row r="66" ht="14.25" customHeight="1"/>
    <row r="67" ht="15" customHeight="1"/>
    <row r="82" ht="14.25" customHeight="1"/>
    <row r="83" ht="14.25" customHeight="1"/>
  </sheetData>
  <sheetProtection/>
  <mergeCells count="1">
    <mergeCell ref="A1:E1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E17"/>
  <sheetViews>
    <sheetView tabSelected="1" zoomScalePageLayoutView="0" workbookViewId="0" topLeftCell="B1">
      <selection activeCell="H15" sqref="H15"/>
    </sheetView>
  </sheetViews>
  <sheetFormatPr defaultColWidth="9.00390625" defaultRowHeight="14.25"/>
  <cols>
    <col min="2" max="2" width="30.25390625" style="0" customWidth="1"/>
    <col min="3" max="5" width="20.375" style="0" customWidth="1"/>
  </cols>
  <sheetData>
    <row r="7" spans="2:5" ht="40.5">
      <c r="B7" s="91" t="s">
        <v>1</v>
      </c>
      <c r="C7" s="91" t="s">
        <v>128</v>
      </c>
      <c r="D7" s="91" t="s">
        <v>127</v>
      </c>
      <c r="E7" s="91" t="s">
        <v>129</v>
      </c>
    </row>
    <row r="8" spans="2:5" ht="20.25">
      <c r="B8" s="90" t="s">
        <v>18</v>
      </c>
      <c r="C8" s="92">
        <f>'Aluno Eq vagas'!F5</f>
        <v>0.1304840878416305</v>
      </c>
      <c r="D8" s="92">
        <f>'Aluno Eq evasao'!E5</f>
        <v>0.12763485539515476</v>
      </c>
      <c r="E8" s="100">
        <f aca="true" t="shared" si="0" ref="E8:E17">(C8*0.75)+(D8*0.25)</f>
        <v>0.12977177973001155</v>
      </c>
    </row>
    <row r="9" spans="2:5" ht="20.25">
      <c r="B9" s="90" t="s">
        <v>32</v>
      </c>
      <c r="C9" s="92">
        <f>'Aluno Eq vagas'!F6</f>
        <v>0.1621476074998122</v>
      </c>
      <c r="D9" s="92">
        <f>'Aluno Eq evasao'!E6</f>
        <v>0.09934110618543923</v>
      </c>
      <c r="E9" s="100">
        <f t="shared" si="0"/>
        <v>0.14644598217121896</v>
      </c>
    </row>
    <row r="10" spans="2:5" ht="20.25">
      <c r="B10" s="90" t="s">
        <v>27</v>
      </c>
      <c r="C10" s="92">
        <f>'Aluno Eq vagas'!F7</f>
        <v>0.08141143541570477</v>
      </c>
      <c r="D10" s="92">
        <f>'Aluno Eq evasao'!E7</f>
        <v>0.05483478829139557</v>
      </c>
      <c r="E10" s="100">
        <f t="shared" si="0"/>
        <v>0.07476727363462746</v>
      </c>
    </row>
    <row r="11" spans="2:5" ht="20.25">
      <c r="B11" s="90" t="s">
        <v>23</v>
      </c>
      <c r="C11" s="92">
        <f>'Aluno Eq vagas'!F8</f>
        <v>0.08972561518599707</v>
      </c>
      <c r="D11" s="92">
        <f>'Aluno Eq evasao'!E8</f>
        <v>0.10628934990729415</v>
      </c>
      <c r="E11" s="100">
        <f t="shared" si="0"/>
        <v>0.09386654886632134</v>
      </c>
    </row>
    <row r="12" spans="2:5" ht="20.25">
      <c r="B12" s="90" t="s">
        <v>13</v>
      </c>
      <c r="C12" s="92">
        <f>'Aluno Eq vagas'!F9</f>
        <v>0.13028361904006253</v>
      </c>
      <c r="D12" s="92">
        <f>'Aluno Eq evasao'!E9</f>
        <v>0.15236058755851234</v>
      </c>
      <c r="E12" s="100">
        <f t="shared" si="0"/>
        <v>0.135802861169675</v>
      </c>
    </row>
    <row r="13" spans="2:5" ht="20.25">
      <c r="B13" s="90" t="s">
        <v>26</v>
      </c>
      <c r="C13" s="92">
        <f>'Aluno Eq vagas'!F10</f>
        <v>0.06079480182287337</v>
      </c>
      <c r="D13" s="92">
        <f>'Aluno Eq evasao'!E10</f>
        <v>0.053708046066229906</v>
      </c>
      <c r="E13" s="100">
        <f t="shared" si="0"/>
        <v>0.05902311288371251</v>
      </c>
    </row>
    <row r="14" spans="2:5" ht="20.25">
      <c r="B14" s="90" t="s">
        <v>9</v>
      </c>
      <c r="C14" s="92">
        <f>'Aluno Eq vagas'!F11</f>
        <v>0.051868664658320976</v>
      </c>
      <c r="D14" s="92">
        <f>'Aluno Eq evasao'!E11</f>
        <v>0.060218112256075956</v>
      </c>
      <c r="E14" s="100">
        <f t="shared" si="0"/>
        <v>0.053956026557759725</v>
      </c>
    </row>
    <row r="15" spans="2:5" ht="20.25">
      <c r="B15" s="90" t="s">
        <v>19</v>
      </c>
      <c r="C15" s="92">
        <f>'Aluno Eq vagas'!F12</f>
        <v>0.055878040689680206</v>
      </c>
      <c r="D15" s="92">
        <f>'Aluno Eq evasao'!E12</f>
        <v>0.058089821386318595</v>
      </c>
      <c r="E15" s="100">
        <f t="shared" si="0"/>
        <v>0.0564309858638398</v>
      </c>
    </row>
    <row r="16" spans="2:5" ht="20.25">
      <c r="B16" s="90" t="s">
        <v>16</v>
      </c>
      <c r="C16" s="92">
        <f>'Aluno Eq vagas'!F13</f>
        <v>0.07476431199529342</v>
      </c>
      <c r="D16" s="92">
        <f>'Aluno Eq evasao'!E13</f>
        <v>0.06766713030022672</v>
      </c>
      <c r="E16" s="100">
        <f t="shared" si="0"/>
        <v>0.07299001657152673</v>
      </c>
    </row>
    <row r="17" spans="2:5" ht="20.25">
      <c r="B17" s="90" t="s">
        <v>24</v>
      </c>
      <c r="C17" s="92">
        <f>'Aluno Eq vagas'!F14</f>
        <v>0.162641815850625</v>
      </c>
      <c r="D17" s="92">
        <f>'Aluno Eq evasao'!E14</f>
        <v>0.21985620265335276</v>
      </c>
      <c r="E17" s="100">
        <f t="shared" si="0"/>
        <v>0.17694541255130697</v>
      </c>
    </row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8" sqref="A18:C30"/>
    </sheetView>
  </sheetViews>
  <sheetFormatPr defaultColWidth="9.00390625" defaultRowHeight="14.25"/>
  <cols>
    <col min="1" max="1" width="20.00390625" style="0" bestFit="1" customWidth="1"/>
    <col min="2" max="3" width="15.625" style="0" bestFit="1" customWidth="1"/>
    <col min="4" max="5" width="14.125" style="0" bestFit="1" customWidth="1"/>
    <col min="6" max="6" width="12.375" style="0" hidden="1" customWidth="1"/>
    <col min="7" max="7" width="12.375" style="0" customWidth="1"/>
    <col min="8" max="8" width="19.875" style="0" bestFit="1" customWidth="1"/>
    <col min="9" max="12" width="14.125" style="0" bestFit="1" customWidth="1"/>
  </cols>
  <sheetData>
    <row r="1" spans="1:5" ht="20.25">
      <c r="A1" s="102" t="s">
        <v>125</v>
      </c>
      <c r="B1" s="102"/>
      <c r="C1" s="102"/>
      <c r="D1" s="102"/>
      <c r="E1" s="102"/>
    </row>
    <row r="3" ht="15" thickBot="1"/>
    <row r="4" spans="1:5" ht="15" thickBot="1">
      <c r="A4" s="24" t="s">
        <v>1</v>
      </c>
      <c r="B4" s="24" t="s">
        <v>93</v>
      </c>
      <c r="C4" s="24" t="s">
        <v>91</v>
      </c>
      <c r="D4" s="26" t="s">
        <v>92</v>
      </c>
      <c r="E4" s="26" t="s">
        <v>103</v>
      </c>
    </row>
    <row r="5" spans="1:5" ht="14.25">
      <c r="A5" s="23" t="s">
        <v>18</v>
      </c>
      <c r="B5" s="25">
        <v>0.1051</v>
      </c>
      <c r="C5" s="25">
        <v>0.13593879693264457</v>
      </c>
      <c r="D5" s="25">
        <v>0.1426</v>
      </c>
      <c r="E5" s="25">
        <f>'MATRIZ 2013'!E8</f>
        <v>0.12977177973001155</v>
      </c>
    </row>
    <row r="6" spans="1:5" ht="14.25">
      <c r="A6" s="21" t="s">
        <v>32</v>
      </c>
      <c r="B6" s="22">
        <v>0.2107</v>
      </c>
      <c r="C6" s="22">
        <v>0.16893321353914406</v>
      </c>
      <c r="D6" s="22">
        <v>0.1565</v>
      </c>
      <c r="E6" s="22">
        <f>'MATRIZ 2013'!E9</f>
        <v>0.14644598217121896</v>
      </c>
    </row>
    <row r="7" spans="1:5" ht="14.25">
      <c r="A7" s="21" t="s">
        <v>27</v>
      </c>
      <c r="B7" s="22">
        <v>0.06</v>
      </c>
      <c r="C7" s="22">
        <v>0.058921816286368126</v>
      </c>
      <c r="D7" s="22">
        <v>0.0722</v>
      </c>
      <c r="E7" s="22">
        <f>'MATRIZ 2013'!E10</f>
        <v>0.07476727363462746</v>
      </c>
    </row>
    <row r="8" spans="1:5" ht="14.25">
      <c r="A8" s="21" t="s">
        <v>23</v>
      </c>
      <c r="B8" s="22">
        <v>0.0549</v>
      </c>
      <c r="C8" s="22">
        <v>0.08363386910624292</v>
      </c>
      <c r="D8" s="22">
        <v>0.0879</v>
      </c>
      <c r="E8" s="22">
        <f>'MATRIZ 2013'!E11</f>
        <v>0.09386654886632134</v>
      </c>
    </row>
    <row r="9" spans="1:5" ht="14.25">
      <c r="A9" s="21" t="s">
        <v>13</v>
      </c>
      <c r="B9" s="22">
        <v>0.0588</v>
      </c>
      <c r="C9" s="22">
        <v>0.10442980426613756</v>
      </c>
      <c r="D9" s="22">
        <v>0.1243</v>
      </c>
      <c r="E9" s="22">
        <f>'MATRIZ 2013'!E12</f>
        <v>0.135802861169675</v>
      </c>
    </row>
    <row r="10" spans="1:5" ht="14.25">
      <c r="A10" s="21" t="s">
        <v>26</v>
      </c>
      <c r="B10" s="22">
        <v>0.0818</v>
      </c>
      <c r="C10" s="22">
        <v>0.06202770270635239</v>
      </c>
      <c r="D10" s="22">
        <v>0.0647</v>
      </c>
      <c r="E10" s="22">
        <f>'MATRIZ 2013'!E13</f>
        <v>0.05902311288371251</v>
      </c>
    </row>
    <row r="11" spans="1:5" ht="14.25">
      <c r="A11" s="21" t="s">
        <v>9</v>
      </c>
      <c r="B11" s="22">
        <v>0.0668</v>
      </c>
      <c r="C11" s="22">
        <v>0.05532078855305304</v>
      </c>
      <c r="D11" s="22">
        <v>0.0504</v>
      </c>
      <c r="E11" s="22">
        <f>'MATRIZ 2013'!E14</f>
        <v>0.053956026557759725</v>
      </c>
    </row>
    <row r="12" spans="1:5" ht="14.25">
      <c r="A12" s="21" t="s">
        <v>19</v>
      </c>
      <c r="B12" s="22">
        <v>0.0899</v>
      </c>
      <c r="C12" s="22">
        <v>0.05325019760639686</v>
      </c>
      <c r="D12" s="22">
        <v>0.0591</v>
      </c>
      <c r="E12" s="22">
        <f>'MATRIZ 2013'!E15</f>
        <v>0.0564309858638398</v>
      </c>
    </row>
    <row r="13" spans="1:5" ht="14.25">
      <c r="A13" s="21" t="s">
        <v>16</v>
      </c>
      <c r="B13" s="22">
        <v>0.0994</v>
      </c>
      <c r="C13" s="22">
        <v>0.08417402326624018</v>
      </c>
      <c r="D13" s="22">
        <v>0.0718</v>
      </c>
      <c r="E13" s="22">
        <f>'MATRIZ 2013'!E16</f>
        <v>0.07299001657152673</v>
      </c>
    </row>
    <row r="14" spans="1:5" ht="14.25">
      <c r="A14" s="21" t="s">
        <v>24</v>
      </c>
      <c r="B14" s="22">
        <v>0.1726</v>
      </c>
      <c r="C14" s="22">
        <v>0.182166990459077</v>
      </c>
      <c r="D14" s="22">
        <v>0.1705</v>
      </c>
      <c r="E14" s="22">
        <f>'MATRIZ 2013'!E17</f>
        <v>0.17694541255130697</v>
      </c>
    </row>
    <row r="18" spans="1:3" ht="14.25" customHeight="1">
      <c r="A18" s="110" t="s">
        <v>1</v>
      </c>
      <c r="B18" s="106" t="s">
        <v>92</v>
      </c>
      <c r="C18" s="108" t="s">
        <v>103</v>
      </c>
    </row>
    <row r="19" spans="1:3" ht="14.25" customHeight="1">
      <c r="A19" s="111"/>
      <c r="B19" s="107"/>
      <c r="C19" s="109"/>
    </row>
    <row r="20" spans="1:3" ht="15">
      <c r="A20" s="112"/>
      <c r="B20" s="93">
        <v>2000000</v>
      </c>
      <c r="C20" s="94">
        <v>2000000</v>
      </c>
    </row>
    <row r="21" spans="1:3" ht="14.25">
      <c r="A21" s="49" t="s">
        <v>18</v>
      </c>
      <c r="B21" s="51">
        <v>282680.8788954063</v>
      </c>
      <c r="C21" s="50">
        <f>C20*E5</f>
        <v>259543.5594600231</v>
      </c>
    </row>
    <row r="22" spans="1:3" ht="14.25">
      <c r="A22" s="49" t="s">
        <v>32</v>
      </c>
      <c r="B22" s="51">
        <v>314215.1913919936</v>
      </c>
      <c r="C22" s="50">
        <f>C20*E6</f>
        <v>292891.9643424379</v>
      </c>
    </row>
    <row r="23" spans="1:3" ht="14.25">
      <c r="A23" s="49" t="s">
        <v>27</v>
      </c>
      <c r="B23" s="51">
        <v>144917.54327299222</v>
      </c>
      <c r="C23" s="50">
        <f>C20*E7</f>
        <v>149534.54726925492</v>
      </c>
    </row>
    <row r="24" spans="1:3" ht="14.25">
      <c r="A24" s="49" t="s">
        <v>23</v>
      </c>
      <c r="B24" s="51">
        <v>176571.42469967273</v>
      </c>
      <c r="C24" s="50">
        <f>C20*E8</f>
        <v>187733.0977326427</v>
      </c>
    </row>
    <row r="25" spans="1:3" ht="14.25">
      <c r="A25" s="49" t="s">
        <v>13</v>
      </c>
      <c r="B25" s="51">
        <v>249659.92603465987</v>
      </c>
      <c r="C25" s="50">
        <f>C20*E9</f>
        <v>271605.72233935</v>
      </c>
    </row>
    <row r="26" spans="1:3" ht="14.25">
      <c r="A26" s="49" t="s">
        <v>26</v>
      </c>
      <c r="B26" s="51">
        <v>127978.61150978493</v>
      </c>
      <c r="C26" s="50">
        <f>C20*E10</f>
        <v>118046.22576742501</v>
      </c>
    </row>
    <row r="27" spans="1:3" ht="14.25">
      <c r="A27" s="49" t="s">
        <v>9</v>
      </c>
      <c r="B27" s="51">
        <v>101281.260798569</v>
      </c>
      <c r="C27" s="50">
        <f>C20*E11</f>
        <v>107912.05311551945</v>
      </c>
    </row>
    <row r="28" spans="1:3" ht="14.25">
      <c r="A28" s="49" t="s">
        <v>19</v>
      </c>
      <c r="B28" s="51">
        <v>118676.1487485318</v>
      </c>
      <c r="C28" s="50">
        <f>C20*E12</f>
        <v>112861.9717276796</v>
      </c>
    </row>
    <row r="29" spans="1:3" ht="14.25">
      <c r="A29" s="49" t="s">
        <v>16</v>
      </c>
      <c r="B29" s="51">
        <v>144080.56076233962</v>
      </c>
      <c r="C29" s="50">
        <f>C20*E13</f>
        <v>145980.03314305347</v>
      </c>
    </row>
    <row r="30" spans="1:3" ht="14.25">
      <c r="A30" s="49" t="s">
        <v>24</v>
      </c>
      <c r="B30" s="51">
        <v>339938.45388605003</v>
      </c>
      <c r="C30" s="50">
        <f>C20*E14</f>
        <v>353890.82510261395</v>
      </c>
    </row>
    <row r="52" ht="14.25" customHeight="1"/>
    <row r="53" ht="14.25" customHeight="1"/>
    <row r="68" ht="15" customHeight="1"/>
  </sheetData>
  <sheetProtection/>
  <mergeCells count="4">
    <mergeCell ref="A1:E1"/>
    <mergeCell ref="B18:B19"/>
    <mergeCell ref="C18:C19"/>
    <mergeCell ref="A18:A20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Proplan02</dc:creator>
  <cp:keywords/>
  <dc:description/>
  <cp:lastModifiedBy>Alessandro</cp:lastModifiedBy>
  <cp:lastPrinted>2013-01-09T13:02:09Z</cp:lastPrinted>
  <dcterms:created xsi:type="dcterms:W3CDTF">2010-11-09T16:31:48Z</dcterms:created>
  <dcterms:modified xsi:type="dcterms:W3CDTF">2013-02-07T16:50:33Z</dcterms:modified>
  <cp:category/>
  <cp:version/>
  <cp:contentType/>
  <cp:contentStatus/>
  <cp:revision>33</cp:revision>
</cp:coreProperties>
</file>