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3380" windowHeight="9105" firstSheet="2" activeTab="6"/>
  </bookViews>
  <sheets>
    <sheet name="Graduação-vagas " sheetId="1" r:id="rId1"/>
    <sheet name="Mestrado e Doutorado-vagas" sheetId="2" r:id="rId2"/>
    <sheet name="Aluno Eq vagas" sheetId="3" r:id="rId3"/>
    <sheet name="Graduação-evasao " sheetId="4" r:id="rId4"/>
    <sheet name="Mestrado e Doutorado-evasao" sheetId="5" r:id="rId5"/>
    <sheet name="Aluno Eq evasao" sheetId="6" r:id="rId6"/>
    <sheet name="MATRIZ 2014" sheetId="7" r:id="rId7"/>
    <sheet name="Comparativo" sheetId="8" r:id="rId8"/>
  </sheets>
  <definedNames>
    <definedName name="_xlnm._FilterDatabase" localSheetId="3" hidden="1">'Graduação-evasao '!$A$3:$N$70</definedName>
    <definedName name="_xlnm._FilterDatabase" localSheetId="0" hidden="1">'Graduação-vagas '!$A$3:$M$68</definedName>
    <definedName name="_xlnm._FilterDatabase" localSheetId="4" hidden="1">'Mestrado e Doutorado-evasao'!$A$3:$F$11</definedName>
    <definedName name="_xlnm._FilterDatabase" localSheetId="1" hidden="1">'Mestrado e Doutorado-vagas'!$A$3:$F$13</definedName>
  </definedNames>
  <calcPr fullCalcOnLoad="1"/>
</workbook>
</file>

<file path=xl/sharedStrings.xml><?xml version="1.0" encoding="utf-8"?>
<sst xmlns="http://schemas.openxmlformats.org/spreadsheetml/2006/main" count="557" uniqueCount="136">
  <si>
    <t>CURSO</t>
  </si>
  <si>
    <t>Campus</t>
  </si>
  <si>
    <t>Grupo</t>
  </si>
  <si>
    <t>Peso</t>
  </si>
  <si>
    <t>Coeficiente de retenção</t>
  </si>
  <si>
    <t>Diurno/Noturno</t>
  </si>
  <si>
    <t>Bônus</t>
  </si>
  <si>
    <t>Aluno Equivalente</t>
  </si>
  <si>
    <t>Administração</t>
  </si>
  <si>
    <t>Santana do Livramento</t>
  </si>
  <si>
    <t>Matutino</t>
  </si>
  <si>
    <t>Noturno</t>
  </si>
  <si>
    <t>Agronomia</t>
  </si>
  <si>
    <t>Itaqui</t>
  </si>
  <si>
    <t>Integral</t>
  </si>
  <si>
    <t>Biotecnologia</t>
  </si>
  <si>
    <t>São Gabriel</t>
  </si>
  <si>
    <t>Ciência da Computação</t>
  </si>
  <si>
    <t>Alegrete</t>
  </si>
  <si>
    <t>São Borja</t>
  </si>
  <si>
    <t>Ciências Biológicas – Bacharelado</t>
  </si>
  <si>
    <t>Ciências Biológicas – Licenciatura</t>
  </si>
  <si>
    <t>Ciências Econômicas</t>
  </si>
  <si>
    <t>Dom Pedrito</t>
  </si>
  <si>
    <t>Uruguaiana</t>
  </si>
  <si>
    <t>Vespertino</t>
  </si>
  <si>
    <t>Jaguarão</t>
  </si>
  <si>
    <t>Caçapava do Sul</t>
  </si>
  <si>
    <t>Enfermagem</t>
  </si>
  <si>
    <t>Engenharia Agrícola</t>
  </si>
  <si>
    <t>Engenharia Civil</t>
  </si>
  <si>
    <t>Engenharia de Alimentos</t>
  </si>
  <si>
    <t>Bagé</t>
  </si>
  <si>
    <t>Engenharia de Computação</t>
  </si>
  <si>
    <t>Engenharia de Energias Renováveis e Ambiente</t>
  </si>
  <si>
    <t>Engenharia de Produção</t>
  </si>
  <si>
    <t>Engenharia Elétrica</t>
  </si>
  <si>
    <t>Engenharia Florestal</t>
  </si>
  <si>
    <t>Engenharia Mecânica</t>
  </si>
  <si>
    <t>Engenharia Química</t>
  </si>
  <si>
    <t>Farmácia</t>
  </si>
  <si>
    <t>Fisioterapia</t>
  </si>
  <si>
    <t>Geofísica</t>
  </si>
  <si>
    <t>Gestão Ambiental</t>
  </si>
  <si>
    <t>Jornalismo</t>
  </si>
  <si>
    <t>Medicina Veterinária</t>
  </si>
  <si>
    <t>Nutrição</t>
  </si>
  <si>
    <t>Publicidade e Propaganda</t>
  </si>
  <si>
    <t>Relações Internacionais</t>
  </si>
  <si>
    <t>Relações Públicas</t>
  </si>
  <si>
    <t>Serviço Social</t>
  </si>
  <si>
    <t>Zootecnia</t>
  </si>
  <si>
    <t>Alunos Equivalentes</t>
  </si>
  <si>
    <t>Curso</t>
  </si>
  <si>
    <t>Alunos Equivalentes Graduação</t>
  </si>
  <si>
    <t>Alunos Equivalentes Mestrado</t>
  </si>
  <si>
    <t>Fator de tempo</t>
  </si>
  <si>
    <t>Peso do Grupo</t>
  </si>
  <si>
    <t>Alegrete/Bagé</t>
  </si>
  <si>
    <t>Geologia</t>
  </si>
  <si>
    <t>Interdisciplinar em Ciência e Tecnologia</t>
  </si>
  <si>
    <t>Engenharia de Software</t>
  </si>
  <si>
    <t>Engenharia de Telecomunicações</t>
  </si>
  <si>
    <t>Música</t>
  </si>
  <si>
    <t>Engenharia Sanitária e Ambiental</t>
  </si>
  <si>
    <t>Ciências da Natureza</t>
  </si>
  <si>
    <t>Engenharia de Agrimensura</t>
  </si>
  <si>
    <t>Produção e Política Cultural</t>
  </si>
  <si>
    <t>Ciências Humanas</t>
  </si>
  <si>
    <t>Mestrado Acadêmico em Engenharia</t>
  </si>
  <si>
    <t>Mestrado Acadêmico em Engenharia Elétrica</t>
  </si>
  <si>
    <t>Mestrado Acadêmico em Ciências Biológicas</t>
  </si>
  <si>
    <t>Mestrado Acadêmico em Bioquímica</t>
  </si>
  <si>
    <t>Mestrado Acadêmico em Ciência Animal</t>
  </si>
  <si>
    <t>Letras</t>
  </si>
  <si>
    <t>Física</t>
  </si>
  <si>
    <t>Matemática</t>
  </si>
  <si>
    <t>Química</t>
  </si>
  <si>
    <t>Ciências Exatas</t>
  </si>
  <si>
    <t>Mineração</t>
  </si>
  <si>
    <t>Agronegócio</t>
  </si>
  <si>
    <t>Enologia</t>
  </si>
  <si>
    <t>Ciência e Tecnologia de Alimentos</t>
  </si>
  <si>
    <t>Gestão de Turismo</t>
  </si>
  <si>
    <t>História</t>
  </si>
  <si>
    <t>Letras - Língua Portuguesa e Língua Espanhola</t>
  </si>
  <si>
    <t>Pedagogia</t>
  </si>
  <si>
    <t>Gestão Pública</t>
  </si>
  <si>
    <t>Ciências Sociais - Ciência Política</t>
  </si>
  <si>
    <t>Aquicultura</t>
  </si>
  <si>
    <t>Educação Física</t>
  </si>
  <si>
    <t>Matriz 2011</t>
  </si>
  <si>
    <t>Matriz 2012</t>
  </si>
  <si>
    <t>Matriz 2010</t>
  </si>
  <si>
    <t>Média Semestral Ingressantes</t>
  </si>
  <si>
    <t>Média Semestral Concluintes</t>
  </si>
  <si>
    <t>Diurno</t>
  </si>
  <si>
    <t>Duração padrão do curso</t>
  </si>
  <si>
    <t>Matriz 2013</t>
  </si>
  <si>
    <t xml:space="preserve">ALUNOS EQUIVALENTES </t>
  </si>
  <si>
    <t>MATRIZ 2013
(% de Alunos Equivalentes)</t>
  </si>
  <si>
    <t>Curso em extinção - sem ingressantes</t>
  </si>
  <si>
    <t>Letras - Português</t>
  </si>
  <si>
    <t>Letras - Línguas Adicionais</t>
  </si>
  <si>
    <t>Duração do curso da UNIPAMPA (em anos)</t>
  </si>
  <si>
    <t>Nº de alunos ingressantes</t>
  </si>
  <si>
    <t>Mestrado Acadêmico em Ciências Farmaceuticas</t>
  </si>
  <si>
    <t>Mestrado Profissional Em Educação</t>
  </si>
  <si>
    <t>Mestrado Profissional em Ensino de Ciências</t>
  </si>
  <si>
    <t>Nº de vagas</t>
  </si>
  <si>
    <t>TOTAL DE ALUNOS EQUIVALENTES DA UNIPAMPA</t>
  </si>
  <si>
    <t>ALUNOS EQUIVALENTES G + E + M</t>
  </si>
  <si>
    <t>Mestrado - VAGAS</t>
  </si>
  <si>
    <t>Graduação - VAGAS</t>
  </si>
  <si>
    <t>ALUNO EQUIVALENTE - VAGAS</t>
  </si>
  <si>
    <t>Graduação - EVASÃO</t>
  </si>
  <si>
    <t>Mestrado - EVASÃO</t>
  </si>
  <si>
    <t>ALUNO EQUIVALENTE - EVASÃO</t>
  </si>
  <si>
    <t>Doutorado em Bioquímica</t>
  </si>
  <si>
    <t>Alunos Equivalentes Doutorado</t>
  </si>
  <si>
    <t>Mestrado Profissional em Tecnologia Mineral</t>
  </si>
  <si>
    <t>Matriz 2014</t>
  </si>
  <si>
    <t>1. Matriz antiga
(PESO 70%)</t>
  </si>
  <si>
    <t>2. Matriz OCC
(PESO 30%)</t>
  </si>
  <si>
    <t>Vagas 2013 - Fonte: Site PROPG (Graduação em números)</t>
  </si>
  <si>
    <t>VAGAS 2013 - Fonte: Termo de adesão Sisu</t>
  </si>
  <si>
    <t>ALUNOS EQUIVALENTES G + M + D</t>
  </si>
  <si>
    <t>Nº de alunos ingressantes - 2012</t>
  </si>
  <si>
    <t>Nº de alunos formandos/diplomados 2012</t>
  </si>
  <si>
    <t>Cursos sem concluintes em 2012</t>
  </si>
  <si>
    <t>Nº de alunos Concluintes</t>
  </si>
  <si>
    <t>Fonte: PingIFES</t>
  </si>
  <si>
    <t>Matriculados 2012</t>
  </si>
  <si>
    <t>MATRIZ 2014
(1+2)</t>
  </si>
  <si>
    <t>Nº de alunos matriculados 2012</t>
  </si>
  <si>
    <t>Vagas 2013 - Fonte: PROPG RG 2012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</si>
</sst>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  <numFmt numFmtId="165" formatCode="[$-416]0.00E+000"/>
    <numFmt numFmtId="166" formatCode="0.0"/>
    <numFmt numFmtId="167" formatCode="[$R$-416]&quot; &quot;#,##0.00;[Red]&quot;-&quot;[$R$-416]&quot; &quot;#,##0.00"/>
    <numFmt numFmtId="168" formatCode="0.000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00000"/>
    <numFmt numFmtId="174" formatCode="0.000%"/>
    <numFmt numFmtId="175" formatCode="0.00000%"/>
    <numFmt numFmtId="176" formatCode="0.000000%"/>
  </numFmts>
  <fonts count="6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b/>
      <u val="single"/>
      <sz val="18"/>
      <color rgb="FF000000"/>
      <name val="Calibri"/>
      <family val="2"/>
    </font>
    <font>
      <b/>
      <u val="single"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/>
      <top>
        <color indexed="63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64" fontId="40" fillId="0" borderId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Border="0" applyProtection="0">
      <alignment/>
    </xf>
    <xf numFmtId="167" fontId="46" fillId="0" borderId="0" applyBorder="0" applyProtection="0">
      <alignment/>
    </xf>
    <xf numFmtId="0" fontId="47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01">
    <xf numFmtId="0" fontId="0" fillId="0" borderId="0" xfId="0" applyAlignment="1">
      <alignment/>
    </xf>
    <xf numFmtId="164" fontId="40" fillId="0" borderId="0" xfId="44" applyFont="1" applyFill="1" applyAlignment="1">
      <alignment/>
    </xf>
    <xf numFmtId="164" fontId="40" fillId="0" borderId="0" xfId="44" applyFont="1" applyFill="1" applyAlignment="1">
      <alignment horizontal="center"/>
    </xf>
    <xf numFmtId="164" fontId="55" fillId="0" borderId="10" xfId="44" applyFont="1" applyFill="1" applyBorder="1" applyAlignment="1">
      <alignment horizontal="center" vertical="center" wrapText="1"/>
    </xf>
    <xf numFmtId="164" fontId="55" fillId="0" borderId="11" xfId="44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0" fontId="0" fillId="33" borderId="10" xfId="54" applyNumberFormat="1" applyFont="1" applyFill="1" applyBorder="1" applyAlignment="1">
      <alignment/>
    </xf>
    <xf numFmtId="164" fontId="33" fillId="34" borderId="10" xfId="44" applyFont="1" applyFill="1" applyBorder="1" applyAlignment="1">
      <alignment horizontal="center"/>
    </xf>
    <xf numFmtId="164" fontId="55" fillId="0" borderId="12" xfId="44" applyFont="1" applyFill="1" applyBorder="1" applyAlignment="1">
      <alignment horizontal="center" vertical="center" wrapText="1"/>
    </xf>
    <xf numFmtId="164" fontId="55" fillId="0" borderId="13" xfId="44" applyFont="1" applyFill="1" applyBorder="1" applyAlignment="1">
      <alignment/>
    </xf>
    <xf numFmtId="0" fontId="0" fillId="35" borderId="14" xfId="0" applyFill="1" applyBorder="1" applyAlignment="1">
      <alignment/>
    </xf>
    <xf numFmtId="164" fontId="55" fillId="34" borderId="12" xfId="44" applyFont="1" applyFill="1" applyBorder="1" applyAlignment="1">
      <alignment horizontal="center" vertical="center" wrapText="1"/>
    </xf>
    <xf numFmtId="164" fontId="40" fillId="0" borderId="0" xfId="44" applyFont="1" applyFill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right"/>
    </xf>
    <xf numFmtId="0" fontId="55" fillId="0" borderId="1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right"/>
    </xf>
    <xf numFmtId="0" fontId="40" fillId="0" borderId="19" xfId="0" applyFont="1" applyBorder="1" applyAlignment="1">
      <alignment horizontal="right"/>
    </xf>
    <xf numFmtId="164" fontId="40" fillId="34" borderId="0" xfId="44" applyFont="1" applyFill="1" applyAlignment="1">
      <alignment/>
    </xf>
    <xf numFmtId="0" fontId="56" fillId="0" borderId="18" xfId="0" applyFont="1" applyBorder="1" applyAlignment="1">
      <alignment/>
    </xf>
    <xf numFmtId="10" fontId="56" fillId="0" borderId="18" xfId="0" applyNumberFormat="1" applyFont="1" applyBorder="1" applyAlignment="1">
      <alignment/>
    </xf>
    <xf numFmtId="0" fontId="56" fillId="0" borderId="20" xfId="0" applyFont="1" applyBorder="1" applyAlignment="1">
      <alignment/>
    </xf>
    <xf numFmtId="10" fontId="56" fillId="0" borderId="20" xfId="0" applyNumberFormat="1" applyFont="1" applyBorder="1" applyAlignment="1">
      <alignment/>
    </xf>
    <xf numFmtId="1" fontId="33" fillId="36" borderId="10" xfId="44" applyNumberFormat="1" applyFont="1" applyFill="1" applyBorder="1" applyAlignment="1">
      <alignment horizontal="center"/>
    </xf>
    <xf numFmtId="164" fontId="33" fillId="37" borderId="10" xfId="44" applyFont="1" applyFill="1" applyBorder="1" applyAlignment="1">
      <alignment horizontal="center"/>
    </xf>
    <xf numFmtId="44" fontId="0" fillId="0" borderId="0" xfId="50" applyFont="1" applyAlignment="1">
      <alignment/>
    </xf>
    <xf numFmtId="44" fontId="0" fillId="0" borderId="0" xfId="0" applyNumberFormat="1" applyAlignment="1">
      <alignment/>
    </xf>
    <xf numFmtId="0" fontId="0" fillId="0" borderId="18" xfId="0" applyBorder="1" applyAlignment="1">
      <alignment/>
    </xf>
    <xf numFmtId="44" fontId="0" fillId="8" borderId="18" xfId="50" applyFont="1" applyFill="1" applyBorder="1" applyAlignment="1">
      <alignment/>
    </xf>
    <xf numFmtId="44" fontId="0" fillId="3" borderId="18" xfId="50" applyFont="1" applyFill="1" applyBorder="1" applyAlignment="1">
      <alignment/>
    </xf>
    <xf numFmtId="0" fontId="55" fillId="35" borderId="14" xfId="0" applyFont="1" applyFill="1" applyBorder="1" applyAlignment="1">
      <alignment/>
    </xf>
    <xf numFmtId="164" fontId="40" fillId="36" borderId="0" xfId="44" applyFont="1" applyFill="1" applyAlignment="1">
      <alignment/>
    </xf>
    <xf numFmtId="1" fontId="55" fillId="0" borderId="21" xfId="44" applyNumberFormat="1" applyFont="1" applyFill="1" applyBorder="1" applyAlignment="1">
      <alignment/>
    </xf>
    <xf numFmtId="164" fontId="55" fillId="0" borderId="22" xfId="44" applyFont="1" applyFill="1" applyBorder="1" applyAlignment="1">
      <alignment horizontal="center" vertical="center" wrapText="1"/>
    </xf>
    <xf numFmtId="164" fontId="55" fillId="0" borderId="23" xfId="44" applyFont="1" applyFill="1" applyBorder="1" applyAlignment="1">
      <alignment horizontal="center" vertical="center" wrapText="1"/>
    </xf>
    <xf numFmtId="164" fontId="55" fillId="0" borderId="24" xfId="44" applyFont="1" applyFill="1" applyBorder="1" applyAlignment="1">
      <alignment horizontal="center" vertical="center" wrapText="1"/>
    </xf>
    <xf numFmtId="1" fontId="33" fillId="34" borderId="25" xfId="44" applyNumberFormat="1" applyFont="1" applyFill="1" applyBorder="1" applyAlignment="1">
      <alignment/>
    </xf>
    <xf numFmtId="164" fontId="33" fillId="37" borderId="26" xfId="44" applyFont="1" applyFill="1" applyBorder="1" applyAlignment="1">
      <alignment horizontal="center"/>
    </xf>
    <xf numFmtId="164" fontId="33" fillId="34" borderId="26" xfId="44" applyFont="1" applyFill="1" applyBorder="1" applyAlignment="1">
      <alignment horizontal="center"/>
    </xf>
    <xf numFmtId="1" fontId="55" fillId="0" borderId="27" xfId="44" applyNumberFormat="1" applyFont="1" applyFill="1" applyBorder="1" applyAlignment="1">
      <alignment/>
    </xf>
    <xf numFmtId="166" fontId="33" fillId="34" borderId="10" xfId="44" applyNumberFormat="1" applyFont="1" applyFill="1" applyBorder="1" applyAlignment="1">
      <alignment horizontal="center"/>
    </xf>
    <xf numFmtId="1" fontId="33" fillId="34" borderId="10" xfId="44" applyNumberFormat="1" applyFont="1" applyFill="1" applyBorder="1" applyAlignment="1">
      <alignment horizontal="center"/>
    </xf>
    <xf numFmtId="164" fontId="33" fillId="38" borderId="10" xfId="44" applyFont="1" applyFill="1" applyBorder="1" applyAlignment="1">
      <alignment/>
    </xf>
    <xf numFmtId="164" fontId="33" fillId="38" borderId="10" xfId="44" applyFont="1" applyFill="1" applyBorder="1" applyAlignment="1">
      <alignment horizontal="center"/>
    </xf>
    <xf numFmtId="164" fontId="33" fillId="38" borderId="28" xfId="44" applyFont="1" applyFill="1" applyBorder="1" applyAlignment="1">
      <alignment/>
    </xf>
    <xf numFmtId="164" fontId="55" fillId="0" borderId="29" xfId="44" applyFont="1" applyFill="1" applyBorder="1" applyAlignment="1">
      <alignment/>
    </xf>
    <xf numFmtId="0" fontId="57" fillId="0" borderId="0" xfId="0" applyNumberFormat="1" applyFont="1" applyAlignment="1">
      <alignment wrapText="1"/>
    </xf>
    <xf numFmtId="0" fontId="58" fillId="0" borderId="0" xfId="0" applyNumberFormat="1" applyFont="1" applyAlignment="1">
      <alignment horizontal="center" vertical="center" wrapText="1"/>
    </xf>
    <xf numFmtId="10" fontId="59" fillId="0" borderId="0" xfId="0" applyNumberFormat="1" applyFont="1" applyAlignment="1">
      <alignment wrapText="1"/>
    </xf>
    <xf numFmtId="44" fontId="60" fillId="3" borderId="20" xfId="50" applyFont="1" applyFill="1" applyBorder="1" applyAlignment="1">
      <alignment horizontal="center" vertical="center"/>
    </xf>
    <xf numFmtId="44" fontId="60" fillId="2" borderId="20" xfId="50" applyFont="1" applyFill="1" applyBorder="1" applyAlignment="1">
      <alignment horizontal="center" vertical="center"/>
    </xf>
    <xf numFmtId="44" fontId="60" fillId="15" borderId="20" xfId="50" applyFont="1" applyFill="1" applyBorder="1" applyAlignment="1">
      <alignment horizontal="center" vertical="center"/>
    </xf>
    <xf numFmtId="44" fontId="0" fillId="15" borderId="18" xfId="50" applyFont="1" applyFill="1" applyBorder="1" applyAlignment="1">
      <alignment/>
    </xf>
    <xf numFmtId="164" fontId="40" fillId="39" borderId="10" xfId="44" applyFont="1" applyFill="1" applyBorder="1" applyAlignment="1">
      <alignment/>
    </xf>
    <xf numFmtId="164" fontId="40" fillId="39" borderId="15" xfId="44" applyFont="1" applyFill="1" applyBorder="1" applyAlignment="1">
      <alignment horizontal="center"/>
    </xf>
    <xf numFmtId="164" fontId="40" fillId="39" borderId="15" xfId="44" applyFont="1" applyFill="1" applyBorder="1" applyAlignment="1">
      <alignment/>
    </xf>
    <xf numFmtId="164" fontId="40" fillId="39" borderId="18" xfId="44" applyFont="1" applyFill="1" applyBorder="1" applyAlignment="1">
      <alignment/>
    </xf>
    <xf numFmtId="164" fontId="40" fillId="39" borderId="30" xfId="44" applyFont="1" applyFill="1" applyBorder="1" applyAlignment="1">
      <alignment/>
    </xf>
    <xf numFmtId="164" fontId="55" fillId="39" borderId="29" xfId="44" applyFont="1" applyFill="1" applyBorder="1" applyAlignment="1">
      <alignment/>
    </xf>
    <xf numFmtId="164" fontId="40" fillId="39" borderId="0" xfId="44" applyFont="1" applyFill="1" applyAlignment="1">
      <alignment/>
    </xf>
    <xf numFmtId="164" fontId="33" fillId="40" borderId="28" xfId="44" applyFont="1" applyFill="1" applyBorder="1" applyAlignment="1">
      <alignment/>
    </xf>
    <xf numFmtId="164" fontId="33" fillId="40" borderId="10" xfId="44" applyFont="1" applyFill="1" applyBorder="1" applyAlignment="1">
      <alignment horizontal="center"/>
    </xf>
    <xf numFmtId="1" fontId="33" fillId="39" borderId="10" xfId="44" applyNumberFormat="1" applyFont="1" applyFill="1" applyBorder="1" applyAlignment="1">
      <alignment horizontal="center"/>
    </xf>
    <xf numFmtId="166" fontId="33" fillId="39" borderId="10" xfId="44" applyNumberFormat="1" applyFont="1" applyFill="1" applyBorder="1" applyAlignment="1">
      <alignment horizontal="center"/>
    </xf>
    <xf numFmtId="164" fontId="33" fillId="39" borderId="10" xfId="44" applyFont="1" applyFill="1" applyBorder="1" applyAlignment="1">
      <alignment horizontal="center"/>
    </xf>
    <xf numFmtId="1" fontId="33" fillId="39" borderId="10" xfId="44" applyNumberFormat="1" applyFont="1" applyFill="1" applyBorder="1" applyAlignment="1">
      <alignment/>
    </xf>
    <xf numFmtId="164" fontId="33" fillId="40" borderId="10" xfId="44" applyFont="1" applyFill="1" applyBorder="1" applyAlignment="1">
      <alignment/>
    </xf>
    <xf numFmtId="0" fontId="40" fillId="34" borderId="18" xfId="0" applyFont="1" applyFill="1" applyBorder="1" applyAlignment="1">
      <alignment horizontal="right"/>
    </xf>
    <xf numFmtId="0" fontId="40" fillId="34" borderId="19" xfId="0" applyFont="1" applyFill="1" applyBorder="1" applyAlignment="1">
      <alignment horizontal="right"/>
    </xf>
    <xf numFmtId="0" fontId="40" fillId="34" borderId="17" xfId="0" applyFont="1" applyFill="1" applyBorder="1" applyAlignment="1">
      <alignment horizontal="right"/>
    </xf>
    <xf numFmtId="164" fontId="33" fillId="38" borderId="31" xfId="44" applyFont="1" applyFill="1" applyBorder="1" applyAlignment="1">
      <alignment/>
    </xf>
    <xf numFmtId="164" fontId="33" fillId="38" borderId="32" xfId="44" applyFont="1" applyFill="1" applyBorder="1" applyAlignment="1">
      <alignment/>
    </xf>
    <xf numFmtId="164" fontId="33" fillId="38" borderId="33" xfId="44" applyFont="1" applyFill="1" applyBorder="1" applyAlignment="1">
      <alignment/>
    </xf>
    <xf numFmtId="164" fontId="33" fillId="38" borderId="26" xfId="44" applyFont="1" applyFill="1" applyBorder="1" applyAlignment="1">
      <alignment/>
    </xf>
    <xf numFmtId="164" fontId="33" fillId="38" borderId="26" xfId="44" applyFont="1" applyFill="1" applyBorder="1" applyAlignment="1">
      <alignment horizontal="center"/>
    </xf>
    <xf numFmtId="1" fontId="33" fillId="34" borderId="26" xfId="44" applyNumberFormat="1" applyFont="1" applyFill="1" applyBorder="1" applyAlignment="1">
      <alignment horizontal="center"/>
    </xf>
    <xf numFmtId="166" fontId="33" fillId="34" borderId="26" xfId="44" applyNumberFormat="1" applyFont="1" applyFill="1" applyBorder="1" applyAlignment="1">
      <alignment horizontal="center"/>
    </xf>
    <xf numFmtId="164" fontId="33" fillId="36" borderId="10" xfId="44" applyFont="1" applyFill="1" applyBorder="1" applyAlignment="1">
      <alignment horizontal="center"/>
    </xf>
    <xf numFmtId="164" fontId="33" fillId="41" borderId="10" xfId="44" applyFont="1" applyFill="1" applyBorder="1" applyAlignment="1">
      <alignment horizontal="center"/>
    </xf>
    <xf numFmtId="164" fontId="33" fillId="42" borderId="10" xfId="44" applyFont="1" applyFill="1" applyBorder="1" applyAlignment="1">
      <alignment/>
    </xf>
    <xf numFmtId="0" fontId="61" fillId="39" borderId="14" xfId="0" applyFont="1" applyFill="1" applyBorder="1" applyAlignment="1">
      <alignment horizontal="center" vertical="center"/>
    </xf>
    <xf numFmtId="0" fontId="61" fillId="39" borderId="14" xfId="0" applyFont="1" applyFill="1" applyBorder="1" applyAlignment="1">
      <alignment horizontal="center" vertical="center" wrapText="1"/>
    </xf>
    <xf numFmtId="0" fontId="56" fillId="10" borderId="18" xfId="0" applyFont="1" applyFill="1" applyBorder="1" applyAlignment="1">
      <alignment/>
    </xf>
    <xf numFmtId="10" fontId="56" fillId="10" borderId="18" xfId="0" applyNumberFormat="1" applyFont="1" applyFill="1" applyBorder="1" applyAlignment="1">
      <alignment/>
    </xf>
    <xf numFmtId="164" fontId="62" fillId="0" borderId="0" xfId="44" applyFont="1" applyFill="1" applyAlignment="1">
      <alignment horizontal="center"/>
    </xf>
    <xf numFmtId="0" fontId="63" fillId="0" borderId="0" xfId="0" applyFont="1" applyAlignment="1">
      <alignment horizontal="center"/>
    </xf>
    <xf numFmtId="0" fontId="55" fillId="35" borderId="29" xfId="0" applyFont="1" applyFill="1" applyBorder="1" applyAlignment="1">
      <alignment horizontal="center"/>
    </xf>
    <xf numFmtId="0" fontId="55" fillId="35" borderId="34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/>
    </xf>
    <xf numFmtId="0" fontId="60" fillId="3" borderId="19" xfId="0" applyFont="1" applyFill="1" applyBorder="1" applyAlignment="1">
      <alignment horizontal="center" vertical="center"/>
    </xf>
    <xf numFmtId="0" fontId="60" fillId="3" borderId="20" xfId="0" applyFont="1" applyFill="1" applyBorder="1" applyAlignment="1">
      <alignment horizontal="center" vertical="center"/>
    </xf>
    <xf numFmtId="0" fontId="60" fillId="2" borderId="19" xfId="0" applyFont="1" applyFill="1" applyBorder="1" applyAlignment="1">
      <alignment horizontal="center" vertical="center"/>
    </xf>
    <xf numFmtId="0" fontId="60" fillId="2" borderId="20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15" borderId="19" xfId="0" applyFont="1" applyFill="1" applyBorder="1" applyAlignment="1">
      <alignment horizontal="center" vertical="center"/>
    </xf>
    <xf numFmtId="0" fontId="60" fillId="15" borderId="20" xfId="0" applyFont="1" applyFill="1" applyBorder="1" applyAlignment="1">
      <alignment horizontal="center" vertical="center"/>
    </xf>
    <xf numFmtId="176" fontId="58" fillId="0" borderId="0" xfId="0" applyNumberFormat="1" applyFont="1" applyAlignment="1">
      <alignment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eading" xfId="45"/>
    <cellStyle name="Heading1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ta" xfId="53"/>
    <cellStyle name="Percent" xfId="54"/>
    <cellStyle name="Result" xfId="55"/>
    <cellStyle name="Result2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25"/>
          <c:w val="0.9775"/>
          <c:h val="0.92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'Aluno Eq vagas'!$F$4</c:f>
              <c:strCache>
                <c:ptCount val="1"/>
                <c:pt idx="0">
                  <c:v>MATRIZ 2013
(% de Alunos Equivalentes)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'Aluno Eq vagas'!$A$5:$A$14</c:f>
              <c:strCache/>
            </c:strRef>
          </c:cat>
          <c:val>
            <c:numRef>
              <c:f>'Aluno Eq vagas'!$F$5:$F$14</c:f>
              <c:numCache/>
            </c:numRef>
          </c:val>
        </c:ser>
        <c:axId val="63553787"/>
        <c:axId val="35113172"/>
      </c:barChart>
      <c:catAx>
        <c:axId val="635537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t"/>
        <c:delete val="1"/>
        <c:majorTickMark val="out"/>
        <c:minorTickMark val="none"/>
        <c:tickLblPos val="none"/>
        <c:crossAx val="63553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325"/>
          <c:h val="0.9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'Aluno Eq evasao'!$F$4:$F$4</c:f>
              <c:strCache>
                <c:ptCount val="1"/>
                <c:pt idx="0">
                  <c:v>MATRIZ 2013
(% de Alunos Equivalentes)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'Aluno Eq evasao'!$A$5:$A$14</c:f>
              <c:strCache/>
            </c:strRef>
          </c:cat>
          <c:val>
            <c:numRef>
              <c:f>'Aluno Eq evasao'!$F$5:$F$14</c:f>
              <c:numCache/>
            </c:numRef>
          </c:val>
        </c:ser>
        <c:axId val="47583093"/>
        <c:axId val="25594654"/>
      </c:barChart>
      <c:catAx>
        <c:axId val="475830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t"/>
        <c:delete val="1"/>
        <c:majorTickMark val="out"/>
        <c:minorTickMark val="none"/>
        <c:tickLblPos val="none"/>
        <c:crossAx val="47583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16</xdr:row>
      <xdr:rowOff>171450</xdr:rowOff>
    </xdr:from>
    <xdr:ext cx="6305550" cy="2724150"/>
    <xdr:graphicFrame>
      <xdr:nvGraphicFramePr>
        <xdr:cNvPr id="1" name="Gráfico 2"/>
        <xdr:cNvGraphicFramePr/>
      </xdr:nvGraphicFramePr>
      <xdr:xfrm>
        <a:off x="9525" y="3657600"/>
        <a:ext cx="63055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5305425" cy="2667000"/>
    <xdr:graphicFrame>
      <xdr:nvGraphicFramePr>
        <xdr:cNvPr id="1" name="Gráfico 2"/>
        <xdr:cNvGraphicFramePr/>
      </xdr:nvGraphicFramePr>
      <xdr:xfrm>
        <a:off x="47625" y="3486150"/>
        <a:ext cx="5305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ables/table1.xml><?xml version="1.0" encoding="utf-8"?>
<table xmlns="http://schemas.openxmlformats.org/spreadsheetml/2006/main" id="1" name="Tabela1" displayName="Tabela1" ref="B7:E17" totalsRowShown="0">
  <tableColumns count="4">
    <tableColumn id="1" name="Campus"/>
    <tableColumn id="4" name="1. Matriz antiga_x000A_(PESO 70%)"/>
    <tableColumn id="3" name="2. Matriz OCC_x000A_(PESO 30%)"/>
    <tableColumn id="2" name="MATRIZ 2014_x000A_(1+2)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="90" zoomScaleNormal="90" zoomScalePageLayoutView="0" workbookViewId="0" topLeftCell="A25">
      <selection activeCell="M4" sqref="M4:M10"/>
    </sheetView>
  </sheetViews>
  <sheetFormatPr defaultColWidth="8.625" defaultRowHeight="14.25"/>
  <cols>
    <col min="1" max="1" width="42.00390625" style="1" bestFit="1" customWidth="1"/>
    <col min="2" max="2" width="18.75390625" style="1" bestFit="1" customWidth="1"/>
    <col min="3" max="4" width="11.125" style="1" customWidth="1"/>
    <col min="5" max="8" width="9.625" style="1" customWidth="1"/>
    <col min="9" max="9" width="11.125" style="1" customWidth="1"/>
    <col min="10" max="10" width="11.125" style="2" customWidth="1"/>
    <col min="11" max="11" width="14.00390625" style="1" customWidth="1"/>
    <col min="12" max="12" width="11.50390625" style="1" customWidth="1"/>
    <col min="13" max="13" width="10.50390625" style="1" customWidth="1"/>
    <col min="14" max="14" width="19.00390625" style="1" customWidth="1"/>
    <col min="15" max="16384" width="8.625" style="1" customWidth="1"/>
  </cols>
  <sheetData>
    <row r="1" spans="1:12" ht="23.2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3" ht="60">
      <c r="A3" s="3" t="s">
        <v>0</v>
      </c>
      <c r="B3" s="3" t="s">
        <v>1</v>
      </c>
      <c r="C3" s="3" t="s">
        <v>105</v>
      </c>
      <c r="D3" s="3" t="s">
        <v>94</v>
      </c>
      <c r="E3" s="3" t="s">
        <v>130</v>
      </c>
      <c r="F3" s="3" t="s">
        <v>95</v>
      </c>
      <c r="G3" s="3" t="s">
        <v>2</v>
      </c>
      <c r="H3" s="3" t="s">
        <v>3</v>
      </c>
      <c r="I3" s="3" t="s">
        <v>4</v>
      </c>
      <c r="J3" s="3" t="s">
        <v>104</v>
      </c>
      <c r="K3" s="3" t="s">
        <v>5</v>
      </c>
      <c r="L3" s="3" t="s">
        <v>6</v>
      </c>
      <c r="M3" s="3" t="s">
        <v>7</v>
      </c>
    </row>
    <row r="4" spans="1:13" ht="15">
      <c r="A4" s="62" t="s">
        <v>17</v>
      </c>
      <c r="B4" s="62" t="s">
        <v>18</v>
      </c>
      <c r="C4" s="63">
        <v>50</v>
      </c>
      <c r="D4" s="63">
        <f>C4/2</f>
        <v>25</v>
      </c>
      <c r="E4" s="64">
        <f aca="true" t="shared" si="0" ref="E4:E35">C4*0.9</f>
        <v>45</v>
      </c>
      <c r="F4" s="64">
        <f>E4/2</f>
        <v>22.5</v>
      </c>
      <c r="G4" s="64">
        <v>3</v>
      </c>
      <c r="H4" s="65">
        <v>1.5</v>
      </c>
      <c r="I4" s="66">
        <v>0.1325</v>
      </c>
      <c r="J4" s="66">
        <v>4</v>
      </c>
      <c r="K4" s="66" t="s">
        <v>11</v>
      </c>
      <c r="L4" s="66">
        <v>1.15</v>
      </c>
      <c r="M4" s="67">
        <f>((F4*J4*(1+I4))+(((D4-F4)/4)*J4))*L4*H4</f>
        <v>180.133125</v>
      </c>
    </row>
    <row r="5" spans="1:13" ht="15">
      <c r="A5" s="68" t="s">
        <v>29</v>
      </c>
      <c r="B5" s="62" t="s">
        <v>18</v>
      </c>
      <c r="C5" s="63">
        <v>25</v>
      </c>
      <c r="D5" s="63">
        <f aca="true" t="shared" si="1" ref="D5:D66">C5/2</f>
        <v>12.5</v>
      </c>
      <c r="E5" s="64">
        <f t="shared" si="0"/>
        <v>22.5</v>
      </c>
      <c r="F5" s="64">
        <f aca="true" t="shared" si="2" ref="F5:F66">E5/2</f>
        <v>11.25</v>
      </c>
      <c r="G5" s="64">
        <v>2</v>
      </c>
      <c r="H5" s="65">
        <v>2</v>
      </c>
      <c r="I5" s="66">
        <v>0.082</v>
      </c>
      <c r="J5" s="66">
        <v>5</v>
      </c>
      <c r="K5" s="66" t="s">
        <v>14</v>
      </c>
      <c r="L5" s="66">
        <v>1</v>
      </c>
      <c r="M5" s="67">
        <f aca="true" t="shared" si="3" ref="M5:M66">((F5*J5*(1+I5))+(((D5-F5)/4)*J5))*L5*H5</f>
        <v>124.85000000000001</v>
      </c>
    </row>
    <row r="6" spans="1:13" ht="15">
      <c r="A6" s="68" t="s">
        <v>30</v>
      </c>
      <c r="B6" s="68" t="s">
        <v>18</v>
      </c>
      <c r="C6" s="63">
        <v>50</v>
      </c>
      <c r="D6" s="63">
        <f t="shared" si="1"/>
        <v>25</v>
      </c>
      <c r="E6" s="64">
        <f t="shared" si="0"/>
        <v>45</v>
      </c>
      <c r="F6" s="64">
        <f t="shared" si="2"/>
        <v>22.5</v>
      </c>
      <c r="G6" s="64">
        <v>2</v>
      </c>
      <c r="H6" s="65">
        <v>2</v>
      </c>
      <c r="I6" s="66">
        <v>0.082</v>
      </c>
      <c r="J6" s="66">
        <v>5</v>
      </c>
      <c r="K6" s="66" t="s">
        <v>14</v>
      </c>
      <c r="L6" s="66">
        <v>1</v>
      </c>
      <c r="M6" s="67">
        <f t="shared" si="3"/>
        <v>249.70000000000002</v>
      </c>
    </row>
    <row r="7" spans="1:13" ht="15">
      <c r="A7" s="68" t="s">
        <v>61</v>
      </c>
      <c r="B7" s="68" t="s">
        <v>18</v>
      </c>
      <c r="C7" s="66">
        <v>50</v>
      </c>
      <c r="D7" s="63">
        <f t="shared" si="1"/>
        <v>25</v>
      </c>
      <c r="E7" s="64">
        <f t="shared" si="0"/>
        <v>45</v>
      </c>
      <c r="F7" s="64">
        <f t="shared" si="2"/>
        <v>22.5</v>
      </c>
      <c r="G7" s="64">
        <v>2</v>
      </c>
      <c r="H7" s="65">
        <v>2</v>
      </c>
      <c r="I7" s="66">
        <v>0.082</v>
      </c>
      <c r="J7" s="66">
        <v>5</v>
      </c>
      <c r="K7" s="66" t="s">
        <v>11</v>
      </c>
      <c r="L7" s="66">
        <v>1.15</v>
      </c>
      <c r="M7" s="67">
        <f t="shared" si="3"/>
        <v>287.155</v>
      </c>
    </row>
    <row r="8" spans="1:13" ht="15">
      <c r="A8" s="68" t="s">
        <v>62</v>
      </c>
      <c r="B8" s="68" t="s">
        <v>18</v>
      </c>
      <c r="C8" s="66">
        <v>50</v>
      </c>
      <c r="D8" s="63">
        <f t="shared" si="1"/>
        <v>25</v>
      </c>
      <c r="E8" s="64">
        <f t="shared" si="0"/>
        <v>45</v>
      </c>
      <c r="F8" s="64">
        <f t="shared" si="2"/>
        <v>22.5</v>
      </c>
      <c r="G8" s="64">
        <v>2</v>
      </c>
      <c r="H8" s="65">
        <v>2</v>
      </c>
      <c r="I8" s="66">
        <v>0.082</v>
      </c>
      <c r="J8" s="66">
        <v>5</v>
      </c>
      <c r="K8" s="66" t="s">
        <v>14</v>
      </c>
      <c r="L8" s="66">
        <v>1</v>
      </c>
      <c r="M8" s="67">
        <f t="shared" si="3"/>
        <v>249.70000000000002</v>
      </c>
    </row>
    <row r="9" spans="1:13" ht="15">
      <c r="A9" s="68" t="s">
        <v>36</v>
      </c>
      <c r="B9" s="68" t="s">
        <v>18</v>
      </c>
      <c r="C9" s="66">
        <v>50</v>
      </c>
      <c r="D9" s="63">
        <f t="shared" si="1"/>
        <v>25</v>
      </c>
      <c r="E9" s="64">
        <f t="shared" si="0"/>
        <v>45</v>
      </c>
      <c r="F9" s="64">
        <f t="shared" si="2"/>
        <v>22.5</v>
      </c>
      <c r="G9" s="64">
        <v>2</v>
      </c>
      <c r="H9" s="65">
        <v>2</v>
      </c>
      <c r="I9" s="66">
        <v>0.082</v>
      </c>
      <c r="J9" s="66">
        <v>5</v>
      </c>
      <c r="K9" s="66" t="s">
        <v>14</v>
      </c>
      <c r="L9" s="66">
        <v>1</v>
      </c>
      <c r="M9" s="67">
        <f t="shared" si="3"/>
        <v>249.70000000000002</v>
      </c>
    </row>
    <row r="10" spans="1:13" ht="15">
      <c r="A10" s="68" t="s">
        <v>38</v>
      </c>
      <c r="B10" s="68" t="s">
        <v>18</v>
      </c>
      <c r="C10" s="66">
        <v>50</v>
      </c>
      <c r="D10" s="63">
        <f t="shared" si="1"/>
        <v>25</v>
      </c>
      <c r="E10" s="64">
        <f t="shared" si="0"/>
        <v>45</v>
      </c>
      <c r="F10" s="64">
        <f t="shared" si="2"/>
        <v>22.5</v>
      </c>
      <c r="G10" s="64">
        <v>2</v>
      </c>
      <c r="H10" s="65">
        <v>2</v>
      </c>
      <c r="I10" s="66">
        <v>0.082</v>
      </c>
      <c r="J10" s="66">
        <v>5</v>
      </c>
      <c r="K10" s="66" t="s">
        <v>14</v>
      </c>
      <c r="L10" s="66">
        <v>1</v>
      </c>
      <c r="M10" s="67">
        <f t="shared" si="3"/>
        <v>249.70000000000002</v>
      </c>
    </row>
    <row r="11" spans="1:13" ht="15">
      <c r="A11" s="68" t="s">
        <v>31</v>
      </c>
      <c r="B11" s="68" t="s">
        <v>32</v>
      </c>
      <c r="C11" s="63">
        <v>50</v>
      </c>
      <c r="D11" s="63">
        <f t="shared" si="1"/>
        <v>25</v>
      </c>
      <c r="E11" s="64">
        <f t="shared" si="0"/>
        <v>45</v>
      </c>
      <c r="F11" s="64">
        <f t="shared" si="2"/>
        <v>22.5</v>
      </c>
      <c r="G11" s="64">
        <v>2</v>
      </c>
      <c r="H11" s="65">
        <v>2</v>
      </c>
      <c r="I11" s="66">
        <v>0.082</v>
      </c>
      <c r="J11" s="66">
        <v>5</v>
      </c>
      <c r="K11" s="66" t="s">
        <v>14</v>
      </c>
      <c r="L11" s="66">
        <v>1</v>
      </c>
      <c r="M11" s="67">
        <f t="shared" si="3"/>
        <v>249.70000000000002</v>
      </c>
    </row>
    <row r="12" spans="1:13" ht="15">
      <c r="A12" s="68" t="s">
        <v>33</v>
      </c>
      <c r="B12" s="68" t="s">
        <v>32</v>
      </c>
      <c r="C12" s="66">
        <v>50</v>
      </c>
      <c r="D12" s="63">
        <f t="shared" si="1"/>
        <v>25</v>
      </c>
      <c r="E12" s="64">
        <f t="shared" si="0"/>
        <v>45</v>
      </c>
      <c r="F12" s="64">
        <f t="shared" si="2"/>
        <v>22.5</v>
      </c>
      <c r="G12" s="64">
        <v>2</v>
      </c>
      <c r="H12" s="65">
        <v>2</v>
      </c>
      <c r="I12" s="66">
        <v>0.082</v>
      </c>
      <c r="J12" s="66">
        <v>5</v>
      </c>
      <c r="K12" s="66" t="s">
        <v>11</v>
      </c>
      <c r="L12" s="66">
        <v>1.15</v>
      </c>
      <c r="M12" s="67">
        <f t="shared" si="3"/>
        <v>287.155</v>
      </c>
    </row>
    <row r="13" spans="1:13" ht="15">
      <c r="A13" s="68" t="s">
        <v>34</v>
      </c>
      <c r="B13" s="62" t="s">
        <v>32</v>
      </c>
      <c r="C13" s="66">
        <v>50</v>
      </c>
      <c r="D13" s="63">
        <f t="shared" si="1"/>
        <v>25</v>
      </c>
      <c r="E13" s="64">
        <f t="shared" si="0"/>
        <v>45</v>
      </c>
      <c r="F13" s="64">
        <f t="shared" si="2"/>
        <v>22.5</v>
      </c>
      <c r="G13" s="64">
        <v>2</v>
      </c>
      <c r="H13" s="65">
        <v>2</v>
      </c>
      <c r="I13" s="66">
        <v>0.082</v>
      </c>
      <c r="J13" s="66">
        <v>5</v>
      </c>
      <c r="K13" s="66" t="s">
        <v>14</v>
      </c>
      <c r="L13" s="66">
        <v>1</v>
      </c>
      <c r="M13" s="67">
        <f t="shared" si="3"/>
        <v>249.70000000000002</v>
      </c>
    </row>
    <row r="14" spans="1:13" ht="15">
      <c r="A14" s="68" t="s">
        <v>35</v>
      </c>
      <c r="B14" s="62" t="s">
        <v>32</v>
      </c>
      <c r="C14" s="66">
        <v>50</v>
      </c>
      <c r="D14" s="63">
        <f t="shared" si="1"/>
        <v>25</v>
      </c>
      <c r="E14" s="64">
        <f t="shared" si="0"/>
        <v>45</v>
      </c>
      <c r="F14" s="64">
        <f t="shared" si="2"/>
        <v>22.5</v>
      </c>
      <c r="G14" s="64">
        <v>2</v>
      </c>
      <c r="H14" s="65">
        <v>2</v>
      </c>
      <c r="I14" s="66">
        <v>0.082</v>
      </c>
      <c r="J14" s="66">
        <v>5</v>
      </c>
      <c r="K14" s="66" t="s">
        <v>11</v>
      </c>
      <c r="L14" s="66">
        <v>1.15</v>
      </c>
      <c r="M14" s="67">
        <f t="shared" si="3"/>
        <v>287.155</v>
      </c>
    </row>
    <row r="15" spans="1:13" ht="15">
      <c r="A15" s="68" t="s">
        <v>39</v>
      </c>
      <c r="B15" s="62" t="s">
        <v>32</v>
      </c>
      <c r="C15" s="66">
        <v>50</v>
      </c>
      <c r="D15" s="63">
        <f t="shared" si="1"/>
        <v>25</v>
      </c>
      <c r="E15" s="64">
        <f t="shared" si="0"/>
        <v>45</v>
      </c>
      <c r="F15" s="64">
        <f t="shared" si="2"/>
        <v>22.5</v>
      </c>
      <c r="G15" s="64">
        <v>2</v>
      </c>
      <c r="H15" s="65">
        <v>2</v>
      </c>
      <c r="I15" s="66">
        <v>0.082</v>
      </c>
      <c r="J15" s="66">
        <v>5</v>
      </c>
      <c r="K15" s="66" t="s">
        <v>14</v>
      </c>
      <c r="L15" s="66">
        <v>1</v>
      </c>
      <c r="M15" s="67">
        <f t="shared" si="3"/>
        <v>249.70000000000002</v>
      </c>
    </row>
    <row r="16" spans="1:13" ht="15">
      <c r="A16" s="68" t="s">
        <v>75</v>
      </c>
      <c r="B16" s="68" t="s">
        <v>32</v>
      </c>
      <c r="C16" s="66">
        <v>50</v>
      </c>
      <c r="D16" s="63">
        <f t="shared" si="1"/>
        <v>25</v>
      </c>
      <c r="E16" s="64">
        <f t="shared" si="0"/>
        <v>45</v>
      </c>
      <c r="F16" s="64">
        <f t="shared" si="2"/>
        <v>22.5</v>
      </c>
      <c r="G16" s="64">
        <v>4</v>
      </c>
      <c r="H16" s="65">
        <v>1</v>
      </c>
      <c r="I16" s="66">
        <v>0.1</v>
      </c>
      <c r="J16" s="66">
        <v>4</v>
      </c>
      <c r="K16" s="66" t="s">
        <v>14</v>
      </c>
      <c r="L16" s="66">
        <v>1</v>
      </c>
      <c r="M16" s="67">
        <f t="shared" si="3"/>
        <v>101.50000000000001</v>
      </c>
    </row>
    <row r="17" spans="1:13" ht="15">
      <c r="A17" s="68" t="s">
        <v>103</v>
      </c>
      <c r="B17" s="68" t="s">
        <v>32</v>
      </c>
      <c r="C17" s="66">
        <v>50</v>
      </c>
      <c r="D17" s="63">
        <f t="shared" si="1"/>
        <v>25</v>
      </c>
      <c r="E17" s="64">
        <f t="shared" si="0"/>
        <v>45</v>
      </c>
      <c r="F17" s="64">
        <f t="shared" si="2"/>
        <v>22.5</v>
      </c>
      <c r="G17" s="64">
        <v>4</v>
      </c>
      <c r="H17" s="65">
        <v>1</v>
      </c>
      <c r="I17" s="66">
        <v>0.1</v>
      </c>
      <c r="J17" s="66">
        <v>4</v>
      </c>
      <c r="K17" s="66" t="s">
        <v>14</v>
      </c>
      <c r="L17" s="66">
        <v>1</v>
      </c>
      <c r="M17" s="67">
        <f t="shared" si="3"/>
        <v>101.50000000000001</v>
      </c>
    </row>
    <row r="18" spans="1:13" ht="15">
      <c r="A18" s="68" t="s">
        <v>102</v>
      </c>
      <c r="B18" s="68" t="s">
        <v>32</v>
      </c>
      <c r="C18" s="66">
        <v>50</v>
      </c>
      <c r="D18" s="63">
        <f t="shared" si="1"/>
        <v>25</v>
      </c>
      <c r="E18" s="64">
        <f t="shared" si="0"/>
        <v>45</v>
      </c>
      <c r="F18" s="64">
        <f t="shared" si="2"/>
        <v>22.5</v>
      </c>
      <c r="G18" s="64">
        <v>4</v>
      </c>
      <c r="H18" s="65">
        <v>1</v>
      </c>
      <c r="I18" s="66">
        <v>0.1</v>
      </c>
      <c r="J18" s="66">
        <v>4</v>
      </c>
      <c r="K18" s="66" t="s">
        <v>11</v>
      </c>
      <c r="L18" s="66">
        <v>1.15</v>
      </c>
      <c r="M18" s="67">
        <f t="shared" si="3"/>
        <v>116.72500000000001</v>
      </c>
    </row>
    <row r="19" spans="1:13" ht="15">
      <c r="A19" s="68" t="s">
        <v>76</v>
      </c>
      <c r="B19" s="68" t="s">
        <v>32</v>
      </c>
      <c r="C19" s="66">
        <v>50</v>
      </c>
      <c r="D19" s="63">
        <f t="shared" si="1"/>
        <v>25</v>
      </c>
      <c r="E19" s="64">
        <f t="shared" si="0"/>
        <v>45</v>
      </c>
      <c r="F19" s="64">
        <f t="shared" si="2"/>
        <v>22.5</v>
      </c>
      <c r="G19" s="64">
        <v>4</v>
      </c>
      <c r="H19" s="65">
        <v>1</v>
      </c>
      <c r="I19" s="66">
        <v>0.1</v>
      </c>
      <c r="J19" s="66">
        <v>4</v>
      </c>
      <c r="K19" s="66" t="s">
        <v>11</v>
      </c>
      <c r="L19" s="66">
        <v>1.15</v>
      </c>
      <c r="M19" s="67">
        <f t="shared" si="3"/>
        <v>116.72500000000001</v>
      </c>
    </row>
    <row r="20" spans="1:13" ht="15">
      <c r="A20" s="68" t="s">
        <v>63</v>
      </c>
      <c r="B20" s="62" t="s">
        <v>32</v>
      </c>
      <c r="C20" s="66">
        <v>25</v>
      </c>
      <c r="D20" s="63">
        <f t="shared" si="1"/>
        <v>12.5</v>
      </c>
      <c r="E20" s="64">
        <f t="shared" si="0"/>
        <v>22.5</v>
      </c>
      <c r="F20" s="64">
        <f t="shared" si="2"/>
        <v>11.25</v>
      </c>
      <c r="G20" s="64">
        <v>4</v>
      </c>
      <c r="H20" s="65">
        <v>1</v>
      </c>
      <c r="I20" s="66">
        <v>0.1</v>
      </c>
      <c r="J20" s="66">
        <v>4</v>
      </c>
      <c r="K20" s="66" t="s">
        <v>14</v>
      </c>
      <c r="L20" s="66">
        <v>1</v>
      </c>
      <c r="M20" s="67">
        <f t="shared" si="3"/>
        <v>50.75000000000001</v>
      </c>
    </row>
    <row r="21" spans="1:13" ht="15">
      <c r="A21" s="68" t="s">
        <v>77</v>
      </c>
      <c r="B21" s="68" t="s">
        <v>32</v>
      </c>
      <c r="C21" s="66">
        <v>50</v>
      </c>
      <c r="D21" s="63">
        <f t="shared" si="1"/>
        <v>25</v>
      </c>
      <c r="E21" s="64">
        <f t="shared" si="0"/>
        <v>45</v>
      </c>
      <c r="F21" s="64">
        <f t="shared" si="2"/>
        <v>22.5</v>
      </c>
      <c r="G21" s="64">
        <v>4</v>
      </c>
      <c r="H21" s="65">
        <v>1</v>
      </c>
      <c r="I21" s="66">
        <v>0.1</v>
      </c>
      <c r="J21" s="66">
        <v>4</v>
      </c>
      <c r="K21" s="66" t="s">
        <v>14</v>
      </c>
      <c r="L21" s="66">
        <v>1</v>
      </c>
      <c r="M21" s="67">
        <f t="shared" si="3"/>
        <v>101.50000000000001</v>
      </c>
    </row>
    <row r="22" spans="1:13" ht="15">
      <c r="A22" s="68" t="s">
        <v>78</v>
      </c>
      <c r="B22" s="68" t="s">
        <v>27</v>
      </c>
      <c r="C22" s="66">
        <v>50</v>
      </c>
      <c r="D22" s="63">
        <f t="shared" si="1"/>
        <v>25</v>
      </c>
      <c r="E22" s="64">
        <f t="shared" si="0"/>
        <v>45</v>
      </c>
      <c r="F22" s="64">
        <f t="shared" si="2"/>
        <v>22.5</v>
      </c>
      <c r="G22" s="64">
        <v>4</v>
      </c>
      <c r="H22" s="65">
        <v>1</v>
      </c>
      <c r="I22" s="66">
        <v>0.1</v>
      </c>
      <c r="J22" s="66">
        <v>4</v>
      </c>
      <c r="K22" s="66" t="s">
        <v>11</v>
      </c>
      <c r="L22" s="66">
        <v>1.15</v>
      </c>
      <c r="M22" s="67">
        <f t="shared" si="3"/>
        <v>116.72500000000001</v>
      </c>
    </row>
    <row r="23" spans="1:13" ht="15">
      <c r="A23" s="68" t="s">
        <v>64</v>
      </c>
      <c r="B23" s="68" t="s">
        <v>27</v>
      </c>
      <c r="C23" s="66">
        <v>50</v>
      </c>
      <c r="D23" s="63">
        <f t="shared" si="1"/>
        <v>25</v>
      </c>
      <c r="E23" s="64">
        <f t="shared" si="0"/>
        <v>45</v>
      </c>
      <c r="F23" s="64">
        <f t="shared" si="2"/>
        <v>22.5</v>
      </c>
      <c r="G23" s="64">
        <v>2</v>
      </c>
      <c r="H23" s="65">
        <v>2</v>
      </c>
      <c r="I23" s="66">
        <v>0.082</v>
      </c>
      <c r="J23" s="66">
        <v>5</v>
      </c>
      <c r="K23" s="66" t="s">
        <v>14</v>
      </c>
      <c r="L23" s="66">
        <v>1</v>
      </c>
      <c r="M23" s="67">
        <f t="shared" si="3"/>
        <v>249.70000000000002</v>
      </c>
    </row>
    <row r="24" spans="1:13" ht="15">
      <c r="A24" s="68" t="s">
        <v>42</v>
      </c>
      <c r="B24" s="68" t="s">
        <v>27</v>
      </c>
      <c r="C24" s="66">
        <v>40</v>
      </c>
      <c r="D24" s="63">
        <f t="shared" si="1"/>
        <v>20</v>
      </c>
      <c r="E24" s="64">
        <f t="shared" si="0"/>
        <v>36</v>
      </c>
      <c r="F24" s="64">
        <f t="shared" si="2"/>
        <v>18</v>
      </c>
      <c r="G24" s="64">
        <v>2</v>
      </c>
      <c r="H24" s="65">
        <v>2</v>
      </c>
      <c r="I24" s="66">
        <v>0.1325</v>
      </c>
      <c r="J24" s="66">
        <v>4</v>
      </c>
      <c r="K24" s="66" t="s">
        <v>14</v>
      </c>
      <c r="L24" s="66">
        <v>1</v>
      </c>
      <c r="M24" s="67">
        <f t="shared" si="3"/>
        <v>167.08</v>
      </c>
    </row>
    <row r="25" spans="1:13" ht="15">
      <c r="A25" s="68" t="s">
        <v>59</v>
      </c>
      <c r="B25" s="68" t="s">
        <v>27</v>
      </c>
      <c r="C25" s="66">
        <v>50</v>
      </c>
      <c r="D25" s="63">
        <f t="shared" si="1"/>
        <v>25</v>
      </c>
      <c r="E25" s="64">
        <f t="shared" si="0"/>
        <v>45</v>
      </c>
      <c r="F25" s="64">
        <f t="shared" si="2"/>
        <v>22.5</v>
      </c>
      <c r="G25" s="64">
        <v>2</v>
      </c>
      <c r="H25" s="65">
        <v>2</v>
      </c>
      <c r="I25" s="66">
        <v>0.1325</v>
      </c>
      <c r="J25" s="66">
        <v>5</v>
      </c>
      <c r="K25" s="66" t="s">
        <v>14</v>
      </c>
      <c r="L25" s="66">
        <v>1</v>
      </c>
      <c r="M25" s="67">
        <f t="shared" si="3"/>
        <v>261.0625</v>
      </c>
    </row>
    <row r="26" spans="1:13" ht="15">
      <c r="A26" s="68" t="s">
        <v>79</v>
      </c>
      <c r="B26" s="68" t="s">
        <v>27</v>
      </c>
      <c r="C26" s="63">
        <v>40</v>
      </c>
      <c r="D26" s="63">
        <f t="shared" si="1"/>
        <v>20</v>
      </c>
      <c r="E26" s="64">
        <f t="shared" si="0"/>
        <v>36</v>
      </c>
      <c r="F26" s="64">
        <f t="shared" si="2"/>
        <v>18</v>
      </c>
      <c r="G26" s="64">
        <v>2</v>
      </c>
      <c r="H26" s="65">
        <v>2</v>
      </c>
      <c r="I26" s="66">
        <v>0.082</v>
      </c>
      <c r="J26" s="66">
        <v>3.5</v>
      </c>
      <c r="K26" s="66" t="s">
        <v>11</v>
      </c>
      <c r="L26" s="66">
        <v>1.15</v>
      </c>
      <c r="M26" s="67">
        <f t="shared" si="3"/>
        <v>160.8068</v>
      </c>
    </row>
    <row r="27" spans="1:13" ht="15">
      <c r="A27" s="68" t="s">
        <v>80</v>
      </c>
      <c r="B27" s="68" t="s">
        <v>23</v>
      </c>
      <c r="C27" s="63">
        <v>50</v>
      </c>
      <c r="D27" s="63">
        <f t="shared" si="1"/>
        <v>25</v>
      </c>
      <c r="E27" s="64">
        <f t="shared" si="0"/>
        <v>45</v>
      </c>
      <c r="F27" s="64">
        <f t="shared" si="2"/>
        <v>22.5</v>
      </c>
      <c r="G27" s="64">
        <v>2</v>
      </c>
      <c r="H27" s="65">
        <v>2</v>
      </c>
      <c r="I27" s="66">
        <v>0.082</v>
      </c>
      <c r="J27" s="66">
        <v>3.5</v>
      </c>
      <c r="K27" s="66" t="s">
        <v>11</v>
      </c>
      <c r="L27" s="66">
        <v>1.15</v>
      </c>
      <c r="M27" s="67">
        <f t="shared" si="3"/>
        <v>201.0085</v>
      </c>
    </row>
    <row r="28" spans="1:13" ht="15">
      <c r="A28" s="68" t="s">
        <v>65</v>
      </c>
      <c r="B28" s="68" t="s">
        <v>23</v>
      </c>
      <c r="C28" s="63">
        <v>50</v>
      </c>
      <c r="D28" s="63">
        <f t="shared" si="1"/>
        <v>25</v>
      </c>
      <c r="E28" s="64">
        <f t="shared" si="0"/>
        <v>45</v>
      </c>
      <c r="F28" s="64">
        <f t="shared" si="2"/>
        <v>22.5</v>
      </c>
      <c r="G28" s="64">
        <v>4</v>
      </c>
      <c r="H28" s="65">
        <v>1</v>
      </c>
      <c r="I28" s="66">
        <v>0.1</v>
      </c>
      <c r="J28" s="66">
        <v>4.5</v>
      </c>
      <c r="K28" s="66" t="s">
        <v>11</v>
      </c>
      <c r="L28" s="66">
        <v>1.15</v>
      </c>
      <c r="M28" s="67">
        <f t="shared" si="3"/>
        <v>131.315625</v>
      </c>
    </row>
    <row r="29" spans="1:13" ht="15">
      <c r="A29" s="68" t="s">
        <v>81</v>
      </c>
      <c r="B29" s="68" t="s">
        <v>23</v>
      </c>
      <c r="C29" s="66">
        <v>50</v>
      </c>
      <c r="D29" s="63">
        <f t="shared" si="1"/>
        <v>25</v>
      </c>
      <c r="E29" s="64">
        <f t="shared" si="0"/>
        <v>45</v>
      </c>
      <c r="F29" s="64">
        <f t="shared" si="2"/>
        <v>22.5</v>
      </c>
      <c r="G29" s="64">
        <v>2</v>
      </c>
      <c r="H29" s="65">
        <v>2</v>
      </c>
      <c r="I29" s="66">
        <v>0.1</v>
      </c>
      <c r="J29" s="66">
        <v>3.5</v>
      </c>
      <c r="K29" s="66" t="s">
        <v>14</v>
      </c>
      <c r="L29" s="66">
        <v>1</v>
      </c>
      <c r="M29" s="67">
        <f t="shared" si="3"/>
        <v>177.625</v>
      </c>
    </row>
    <row r="30" spans="1:13" ht="15">
      <c r="A30" s="68" t="s">
        <v>51</v>
      </c>
      <c r="B30" s="68" t="s">
        <v>23</v>
      </c>
      <c r="C30" s="66">
        <v>50</v>
      </c>
      <c r="D30" s="63">
        <f t="shared" si="1"/>
        <v>25</v>
      </c>
      <c r="E30" s="64">
        <f t="shared" si="0"/>
        <v>45</v>
      </c>
      <c r="F30" s="64">
        <f t="shared" si="2"/>
        <v>22.5</v>
      </c>
      <c r="G30" s="64">
        <v>1</v>
      </c>
      <c r="H30" s="65">
        <v>4.5</v>
      </c>
      <c r="I30" s="66">
        <v>0.065</v>
      </c>
      <c r="J30" s="66">
        <v>5</v>
      </c>
      <c r="K30" s="66" t="s">
        <v>14</v>
      </c>
      <c r="L30" s="66">
        <v>1</v>
      </c>
      <c r="M30" s="67">
        <f t="shared" si="3"/>
        <v>553.21875</v>
      </c>
    </row>
    <row r="31" spans="1:13" ht="15">
      <c r="A31" s="68" t="s">
        <v>12</v>
      </c>
      <c r="B31" s="68" t="s">
        <v>13</v>
      </c>
      <c r="C31" s="63">
        <v>50</v>
      </c>
      <c r="D31" s="63">
        <f t="shared" si="1"/>
        <v>25</v>
      </c>
      <c r="E31" s="64">
        <f t="shared" si="0"/>
        <v>45</v>
      </c>
      <c r="F31" s="64">
        <f t="shared" si="2"/>
        <v>22.5</v>
      </c>
      <c r="G31" s="64">
        <v>2</v>
      </c>
      <c r="H31" s="65">
        <v>2</v>
      </c>
      <c r="I31" s="66">
        <v>0.05</v>
      </c>
      <c r="J31" s="66">
        <v>5</v>
      </c>
      <c r="K31" s="66" t="s">
        <v>14</v>
      </c>
      <c r="L31" s="66">
        <v>1</v>
      </c>
      <c r="M31" s="67">
        <f t="shared" si="3"/>
        <v>242.5</v>
      </c>
    </row>
    <row r="32" spans="1:13" ht="15">
      <c r="A32" s="68" t="s">
        <v>82</v>
      </c>
      <c r="B32" s="68" t="s">
        <v>13</v>
      </c>
      <c r="C32" s="63">
        <v>50</v>
      </c>
      <c r="D32" s="63">
        <f t="shared" si="1"/>
        <v>25</v>
      </c>
      <c r="E32" s="64">
        <f t="shared" si="0"/>
        <v>45</v>
      </c>
      <c r="F32" s="64">
        <f t="shared" si="2"/>
        <v>22.5</v>
      </c>
      <c r="G32" s="64">
        <v>2</v>
      </c>
      <c r="H32" s="65">
        <v>2</v>
      </c>
      <c r="I32" s="66">
        <v>0.1</v>
      </c>
      <c r="J32" s="66">
        <v>4</v>
      </c>
      <c r="K32" s="66" t="s">
        <v>14</v>
      </c>
      <c r="L32" s="66">
        <v>1</v>
      </c>
      <c r="M32" s="67">
        <f t="shared" si="3"/>
        <v>203.00000000000003</v>
      </c>
    </row>
    <row r="33" spans="1:13" ht="15">
      <c r="A33" s="68" t="s">
        <v>66</v>
      </c>
      <c r="B33" s="68" t="s">
        <v>13</v>
      </c>
      <c r="C33" s="63">
        <v>50</v>
      </c>
      <c r="D33" s="63">
        <f t="shared" si="1"/>
        <v>25</v>
      </c>
      <c r="E33" s="64">
        <f t="shared" si="0"/>
        <v>45</v>
      </c>
      <c r="F33" s="64">
        <f t="shared" si="2"/>
        <v>22.5</v>
      </c>
      <c r="G33" s="64">
        <v>2</v>
      </c>
      <c r="H33" s="65">
        <v>2</v>
      </c>
      <c r="I33" s="66">
        <v>0.082</v>
      </c>
      <c r="J33" s="66">
        <v>5</v>
      </c>
      <c r="K33" s="66" t="s">
        <v>14</v>
      </c>
      <c r="L33" s="66">
        <v>1</v>
      </c>
      <c r="M33" s="67">
        <f t="shared" si="3"/>
        <v>249.70000000000002</v>
      </c>
    </row>
    <row r="34" spans="1:13" ht="15">
      <c r="A34" s="68" t="s">
        <v>60</v>
      </c>
      <c r="B34" s="68" t="s">
        <v>13</v>
      </c>
      <c r="C34" s="66">
        <v>75</v>
      </c>
      <c r="D34" s="63">
        <f t="shared" si="1"/>
        <v>37.5</v>
      </c>
      <c r="E34" s="64">
        <f t="shared" si="0"/>
        <v>67.5</v>
      </c>
      <c r="F34" s="64">
        <f t="shared" si="2"/>
        <v>33.75</v>
      </c>
      <c r="G34" s="64">
        <v>2</v>
      </c>
      <c r="H34" s="65">
        <v>2</v>
      </c>
      <c r="I34" s="66">
        <v>0.1</v>
      </c>
      <c r="J34" s="66">
        <v>3</v>
      </c>
      <c r="K34" s="66" t="s">
        <v>14</v>
      </c>
      <c r="L34" s="66">
        <v>1</v>
      </c>
      <c r="M34" s="67">
        <f t="shared" si="3"/>
        <v>228.37500000000003</v>
      </c>
    </row>
    <row r="35" spans="1:13" ht="15">
      <c r="A35" s="68" t="s">
        <v>60</v>
      </c>
      <c r="B35" s="68" t="s">
        <v>13</v>
      </c>
      <c r="C35" s="66">
        <v>75</v>
      </c>
      <c r="D35" s="63">
        <f t="shared" si="1"/>
        <v>37.5</v>
      </c>
      <c r="E35" s="64">
        <f t="shared" si="0"/>
        <v>67.5</v>
      </c>
      <c r="F35" s="64">
        <f t="shared" si="2"/>
        <v>33.75</v>
      </c>
      <c r="G35" s="64">
        <v>2</v>
      </c>
      <c r="H35" s="65">
        <v>2</v>
      </c>
      <c r="I35" s="66">
        <v>0.1</v>
      </c>
      <c r="J35" s="66">
        <v>3.5</v>
      </c>
      <c r="K35" s="66" t="s">
        <v>11</v>
      </c>
      <c r="L35" s="66">
        <v>1.15</v>
      </c>
      <c r="M35" s="67">
        <f t="shared" si="3"/>
        <v>306.403125</v>
      </c>
    </row>
    <row r="36" spans="1:13" ht="15">
      <c r="A36" s="68" t="s">
        <v>76</v>
      </c>
      <c r="B36" s="68" t="s">
        <v>13</v>
      </c>
      <c r="C36" s="66">
        <v>50</v>
      </c>
      <c r="D36" s="63">
        <f t="shared" si="1"/>
        <v>25</v>
      </c>
      <c r="E36" s="64">
        <f aca="true" t="shared" si="4" ref="E36:E66">C36*0.9</f>
        <v>45</v>
      </c>
      <c r="F36" s="64">
        <f t="shared" si="2"/>
        <v>22.5</v>
      </c>
      <c r="G36" s="64">
        <v>4</v>
      </c>
      <c r="H36" s="65">
        <v>1</v>
      </c>
      <c r="I36" s="66">
        <v>0.1</v>
      </c>
      <c r="J36" s="66">
        <v>4</v>
      </c>
      <c r="K36" s="66" t="s">
        <v>11</v>
      </c>
      <c r="L36" s="66">
        <v>1.15</v>
      </c>
      <c r="M36" s="67">
        <f t="shared" si="3"/>
        <v>116.72500000000001</v>
      </c>
    </row>
    <row r="37" spans="1:13" ht="15">
      <c r="A37" s="68" t="s">
        <v>46</v>
      </c>
      <c r="B37" s="68" t="s">
        <v>13</v>
      </c>
      <c r="C37" s="66">
        <v>50</v>
      </c>
      <c r="D37" s="63">
        <f t="shared" si="1"/>
        <v>25</v>
      </c>
      <c r="E37" s="64">
        <f t="shared" si="4"/>
        <v>45</v>
      </c>
      <c r="F37" s="64">
        <f t="shared" si="2"/>
        <v>22.5</v>
      </c>
      <c r="G37" s="64">
        <v>2</v>
      </c>
      <c r="H37" s="65">
        <v>2</v>
      </c>
      <c r="I37" s="66">
        <v>0.066</v>
      </c>
      <c r="J37" s="66">
        <v>4</v>
      </c>
      <c r="K37" s="66" t="s">
        <v>14</v>
      </c>
      <c r="L37" s="66">
        <v>1</v>
      </c>
      <c r="M37" s="67">
        <f t="shared" si="3"/>
        <v>196.88000000000002</v>
      </c>
    </row>
    <row r="38" spans="1:13" ht="15">
      <c r="A38" s="68" t="s">
        <v>83</v>
      </c>
      <c r="B38" s="68" t="s">
        <v>26</v>
      </c>
      <c r="C38" s="63">
        <v>50</v>
      </c>
      <c r="D38" s="63">
        <f t="shared" si="1"/>
        <v>25</v>
      </c>
      <c r="E38" s="64">
        <f t="shared" si="4"/>
        <v>45</v>
      </c>
      <c r="F38" s="64">
        <f t="shared" si="2"/>
        <v>22.5</v>
      </c>
      <c r="G38" s="64">
        <v>2</v>
      </c>
      <c r="H38" s="65">
        <v>2</v>
      </c>
      <c r="I38" s="66">
        <v>0.082</v>
      </c>
      <c r="J38" s="66">
        <v>2.5</v>
      </c>
      <c r="K38" s="66" t="s">
        <v>11</v>
      </c>
      <c r="L38" s="66">
        <v>1.15</v>
      </c>
      <c r="M38" s="67">
        <f t="shared" si="3"/>
        <v>143.5775</v>
      </c>
    </row>
    <row r="39" spans="1:13" ht="15">
      <c r="A39" s="68" t="s">
        <v>84</v>
      </c>
      <c r="B39" s="68" t="s">
        <v>26</v>
      </c>
      <c r="C39" s="66">
        <v>50</v>
      </c>
      <c r="D39" s="63">
        <f t="shared" si="1"/>
        <v>25</v>
      </c>
      <c r="E39" s="64">
        <f t="shared" si="4"/>
        <v>45</v>
      </c>
      <c r="F39" s="64">
        <f t="shared" si="2"/>
        <v>22.5</v>
      </c>
      <c r="G39" s="64">
        <v>4</v>
      </c>
      <c r="H39" s="65">
        <v>1</v>
      </c>
      <c r="I39" s="66">
        <v>0.1</v>
      </c>
      <c r="J39" s="66">
        <v>4</v>
      </c>
      <c r="K39" s="66" t="s">
        <v>14</v>
      </c>
      <c r="L39" s="66">
        <v>1</v>
      </c>
      <c r="M39" s="67">
        <f t="shared" si="3"/>
        <v>101.50000000000001</v>
      </c>
    </row>
    <row r="40" spans="1:13" ht="15">
      <c r="A40" s="68" t="s">
        <v>85</v>
      </c>
      <c r="B40" s="68" t="s">
        <v>26</v>
      </c>
      <c r="C40" s="66">
        <v>50</v>
      </c>
      <c r="D40" s="63">
        <f t="shared" si="1"/>
        <v>25</v>
      </c>
      <c r="E40" s="64">
        <f t="shared" si="4"/>
        <v>45</v>
      </c>
      <c r="F40" s="64">
        <f t="shared" si="2"/>
        <v>22.5</v>
      </c>
      <c r="G40" s="64">
        <v>4</v>
      </c>
      <c r="H40" s="65">
        <v>1</v>
      </c>
      <c r="I40" s="66">
        <v>0.1</v>
      </c>
      <c r="J40" s="66">
        <v>4.5</v>
      </c>
      <c r="K40" s="66" t="s">
        <v>14</v>
      </c>
      <c r="L40" s="66">
        <v>1</v>
      </c>
      <c r="M40" s="67">
        <f t="shared" si="3"/>
        <v>114.18750000000001</v>
      </c>
    </row>
    <row r="41" spans="1:13" ht="15">
      <c r="A41" s="68" t="s">
        <v>85</v>
      </c>
      <c r="B41" s="68" t="s">
        <v>26</v>
      </c>
      <c r="C41" s="66">
        <v>50</v>
      </c>
      <c r="D41" s="63">
        <f t="shared" si="1"/>
        <v>25</v>
      </c>
      <c r="E41" s="64">
        <f t="shared" si="4"/>
        <v>45</v>
      </c>
      <c r="F41" s="64">
        <f t="shared" si="2"/>
        <v>22.5</v>
      </c>
      <c r="G41" s="64">
        <v>4</v>
      </c>
      <c r="H41" s="65">
        <v>1</v>
      </c>
      <c r="I41" s="66">
        <v>0.1</v>
      </c>
      <c r="J41" s="66">
        <v>4.5</v>
      </c>
      <c r="K41" s="66" t="s">
        <v>11</v>
      </c>
      <c r="L41" s="66">
        <v>1.15</v>
      </c>
      <c r="M41" s="67">
        <f t="shared" si="3"/>
        <v>131.315625</v>
      </c>
    </row>
    <row r="42" spans="1:13" ht="15">
      <c r="A42" s="68" t="s">
        <v>86</v>
      </c>
      <c r="B42" s="68" t="s">
        <v>26</v>
      </c>
      <c r="C42" s="66">
        <v>50</v>
      </c>
      <c r="D42" s="63">
        <f t="shared" si="1"/>
        <v>25</v>
      </c>
      <c r="E42" s="64">
        <f t="shared" si="4"/>
        <v>45</v>
      </c>
      <c r="F42" s="64">
        <f t="shared" si="2"/>
        <v>22.5</v>
      </c>
      <c r="G42" s="64">
        <v>4</v>
      </c>
      <c r="H42" s="65">
        <v>1</v>
      </c>
      <c r="I42" s="66">
        <v>0.1</v>
      </c>
      <c r="J42" s="66">
        <v>4</v>
      </c>
      <c r="K42" s="66" t="s">
        <v>11</v>
      </c>
      <c r="L42" s="66">
        <v>1.15</v>
      </c>
      <c r="M42" s="67">
        <f t="shared" si="3"/>
        <v>116.72500000000001</v>
      </c>
    </row>
    <row r="43" spans="1:14" ht="15">
      <c r="A43" s="68" t="s">
        <v>67</v>
      </c>
      <c r="B43" s="68" t="s">
        <v>26</v>
      </c>
      <c r="C43" s="66">
        <v>50</v>
      </c>
      <c r="D43" s="63">
        <f t="shared" si="1"/>
        <v>25</v>
      </c>
      <c r="E43" s="64">
        <f t="shared" si="4"/>
        <v>45</v>
      </c>
      <c r="F43" s="64">
        <f t="shared" si="2"/>
        <v>22.5</v>
      </c>
      <c r="G43" s="64">
        <v>4</v>
      </c>
      <c r="H43" s="65">
        <v>1</v>
      </c>
      <c r="I43" s="66">
        <v>0.1</v>
      </c>
      <c r="J43" s="66">
        <v>4</v>
      </c>
      <c r="K43" s="66" t="s">
        <v>14</v>
      </c>
      <c r="L43" s="66">
        <v>1</v>
      </c>
      <c r="M43" s="67">
        <f t="shared" si="3"/>
        <v>101.50000000000001</v>
      </c>
      <c r="N43" s="20"/>
    </row>
    <row r="44" spans="1:13" ht="15">
      <c r="A44" s="68" t="s">
        <v>8</v>
      </c>
      <c r="B44" s="68" t="s">
        <v>9</v>
      </c>
      <c r="C44" s="63">
        <v>50</v>
      </c>
      <c r="D44" s="63">
        <f t="shared" si="1"/>
        <v>25</v>
      </c>
      <c r="E44" s="64">
        <f t="shared" si="4"/>
        <v>45</v>
      </c>
      <c r="F44" s="64">
        <f t="shared" si="2"/>
        <v>22.5</v>
      </c>
      <c r="G44" s="64">
        <v>4</v>
      </c>
      <c r="H44" s="65">
        <v>1</v>
      </c>
      <c r="I44" s="66">
        <v>0.12</v>
      </c>
      <c r="J44" s="66">
        <v>4</v>
      </c>
      <c r="K44" s="66" t="s">
        <v>10</v>
      </c>
      <c r="L44" s="66">
        <v>1</v>
      </c>
      <c r="M44" s="67">
        <f t="shared" si="3"/>
        <v>103.30000000000001</v>
      </c>
    </row>
    <row r="45" spans="1:13" ht="15">
      <c r="A45" s="68" t="s">
        <v>8</v>
      </c>
      <c r="B45" s="68" t="s">
        <v>9</v>
      </c>
      <c r="C45" s="63">
        <v>50</v>
      </c>
      <c r="D45" s="63">
        <f t="shared" si="1"/>
        <v>25</v>
      </c>
      <c r="E45" s="64">
        <f t="shared" si="4"/>
        <v>45</v>
      </c>
      <c r="F45" s="64">
        <f t="shared" si="2"/>
        <v>22.5</v>
      </c>
      <c r="G45" s="64">
        <v>4</v>
      </c>
      <c r="H45" s="65">
        <v>1</v>
      </c>
      <c r="I45" s="66">
        <v>0.12</v>
      </c>
      <c r="J45" s="66">
        <v>4</v>
      </c>
      <c r="K45" s="66" t="s">
        <v>11</v>
      </c>
      <c r="L45" s="66">
        <v>1.15</v>
      </c>
      <c r="M45" s="67">
        <f t="shared" si="3"/>
        <v>118.795</v>
      </c>
    </row>
    <row r="46" spans="1:13" ht="15">
      <c r="A46" s="68" t="s">
        <v>22</v>
      </c>
      <c r="B46" s="68" t="s">
        <v>9</v>
      </c>
      <c r="C46" s="63">
        <v>50</v>
      </c>
      <c r="D46" s="63">
        <f t="shared" si="1"/>
        <v>25</v>
      </c>
      <c r="E46" s="64">
        <f t="shared" si="4"/>
        <v>45</v>
      </c>
      <c r="F46" s="64">
        <f t="shared" si="2"/>
        <v>22.5</v>
      </c>
      <c r="G46" s="64">
        <v>4</v>
      </c>
      <c r="H46" s="65">
        <v>1</v>
      </c>
      <c r="I46" s="66">
        <v>0.12</v>
      </c>
      <c r="J46" s="66">
        <v>4</v>
      </c>
      <c r="K46" s="66" t="s">
        <v>11</v>
      </c>
      <c r="L46" s="66">
        <v>1.15</v>
      </c>
      <c r="M46" s="67">
        <f t="shared" si="3"/>
        <v>118.795</v>
      </c>
    </row>
    <row r="47" spans="1:13" ht="15">
      <c r="A47" s="68" t="s">
        <v>87</v>
      </c>
      <c r="B47" s="68" t="s">
        <v>9</v>
      </c>
      <c r="C47" s="63">
        <v>50</v>
      </c>
      <c r="D47" s="63">
        <f t="shared" si="1"/>
        <v>25</v>
      </c>
      <c r="E47" s="64">
        <f t="shared" si="4"/>
        <v>45</v>
      </c>
      <c r="F47" s="64">
        <f t="shared" si="2"/>
        <v>22.5</v>
      </c>
      <c r="G47" s="64">
        <v>2</v>
      </c>
      <c r="H47" s="65">
        <v>2</v>
      </c>
      <c r="I47" s="66">
        <v>0.082</v>
      </c>
      <c r="J47" s="66">
        <v>3</v>
      </c>
      <c r="K47" s="66" t="s">
        <v>11</v>
      </c>
      <c r="L47" s="66">
        <v>1.15</v>
      </c>
      <c r="M47" s="67">
        <f t="shared" si="3"/>
        <v>172.293</v>
      </c>
    </row>
    <row r="48" spans="1:13" ht="15">
      <c r="A48" s="68" t="s">
        <v>48</v>
      </c>
      <c r="B48" s="68" t="s">
        <v>9</v>
      </c>
      <c r="C48" s="66">
        <v>50</v>
      </c>
      <c r="D48" s="63">
        <f t="shared" si="1"/>
        <v>25</v>
      </c>
      <c r="E48" s="64">
        <f t="shared" si="4"/>
        <v>45</v>
      </c>
      <c r="F48" s="64">
        <f t="shared" si="2"/>
        <v>22.5</v>
      </c>
      <c r="G48" s="64">
        <v>4</v>
      </c>
      <c r="H48" s="65">
        <v>1</v>
      </c>
      <c r="I48" s="66">
        <v>0.1</v>
      </c>
      <c r="J48" s="66">
        <v>4</v>
      </c>
      <c r="K48" s="66" t="s">
        <v>14</v>
      </c>
      <c r="L48" s="66">
        <v>1</v>
      </c>
      <c r="M48" s="67">
        <f t="shared" si="3"/>
        <v>101.50000000000001</v>
      </c>
    </row>
    <row r="49" spans="1:13" ht="15">
      <c r="A49" s="68" t="s">
        <v>68</v>
      </c>
      <c r="B49" s="68" t="s">
        <v>19</v>
      </c>
      <c r="C49" s="63">
        <v>50</v>
      </c>
      <c r="D49" s="63">
        <f t="shared" si="1"/>
        <v>25</v>
      </c>
      <c r="E49" s="64">
        <f t="shared" si="4"/>
        <v>45</v>
      </c>
      <c r="F49" s="64">
        <f t="shared" si="2"/>
        <v>22.5</v>
      </c>
      <c r="G49" s="64">
        <v>4</v>
      </c>
      <c r="H49" s="65">
        <v>1</v>
      </c>
      <c r="I49" s="66">
        <v>0.1</v>
      </c>
      <c r="J49" s="66">
        <v>4</v>
      </c>
      <c r="K49" s="66" t="s">
        <v>11</v>
      </c>
      <c r="L49" s="66">
        <v>1.15</v>
      </c>
      <c r="M49" s="67">
        <f t="shared" si="3"/>
        <v>116.72500000000001</v>
      </c>
    </row>
    <row r="50" spans="1:13" ht="15">
      <c r="A50" s="68" t="s">
        <v>88</v>
      </c>
      <c r="B50" s="68" t="s">
        <v>19</v>
      </c>
      <c r="C50" s="63">
        <v>50</v>
      </c>
      <c r="D50" s="63">
        <f t="shared" si="1"/>
        <v>25</v>
      </c>
      <c r="E50" s="64">
        <f t="shared" si="4"/>
        <v>45</v>
      </c>
      <c r="F50" s="64">
        <f t="shared" si="2"/>
        <v>22.5</v>
      </c>
      <c r="G50" s="64">
        <v>4</v>
      </c>
      <c r="H50" s="65">
        <v>1</v>
      </c>
      <c r="I50" s="66">
        <v>0.1</v>
      </c>
      <c r="J50" s="66">
        <v>4</v>
      </c>
      <c r="K50" s="66" t="s">
        <v>11</v>
      </c>
      <c r="L50" s="66">
        <v>1.15</v>
      </c>
      <c r="M50" s="67">
        <f t="shared" si="3"/>
        <v>116.72500000000001</v>
      </c>
    </row>
    <row r="51" spans="1:13" ht="15">
      <c r="A51" s="68" t="s">
        <v>44</v>
      </c>
      <c r="B51" s="68" t="s">
        <v>19</v>
      </c>
      <c r="C51" s="66">
        <v>50</v>
      </c>
      <c r="D51" s="63">
        <f t="shared" si="1"/>
        <v>25</v>
      </c>
      <c r="E51" s="64">
        <f t="shared" si="4"/>
        <v>45</v>
      </c>
      <c r="F51" s="64">
        <f t="shared" si="2"/>
        <v>22.5</v>
      </c>
      <c r="G51" s="64">
        <v>4</v>
      </c>
      <c r="H51" s="65">
        <v>1</v>
      </c>
      <c r="I51" s="66">
        <v>0.12</v>
      </c>
      <c r="J51" s="66">
        <v>4</v>
      </c>
      <c r="K51" s="66" t="s">
        <v>14</v>
      </c>
      <c r="L51" s="66">
        <v>1</v>
      </c>
      <c r="M51" s="67">
        <f t="shared" si="3"/>
        <v>103.30000000000001</v>
      </c>
    </row>
    <row r="52" spans="1:13" ht="15">
      <c r="A52" s="68" t="s">
        <v>47</v>
      </c>
      <c r="B52" s="68" t="s">
        <v>19</v>
      </c>
      <c r="C52" s="66">
        <v>50</v>
      </c>
      <c r="D52" s="63">
        <f t="shared" si="1"/>
        <v>25</v>
      </c>
      <c r="E52" s="64">
        <f t="shared" si="4"/>
        <v>45</v>
      </c>
      <c r="F52" s="64">
        <f t="shared" si="2"/>
        <v>22.5</v>
      </c>
      <c r="G52" s="64">
        <v>4</v>
      </c>
      <c r="H52" s="65">
        <v>1</v>
      </c>
      <c r="I52" s="66">
        <v>0.12</v>
      </c>
      <c r="J52" s="66">
        <v>4</v>
      </c>
      <c r="K52" s="66" t="s">
        <v>14</v>
      </c>
      <c r="L52" s="66">
        <v>1</v>
      </c>
      <c r="M52" s="67">
        <f t="shared" si="3"/>
        <v>103.30000000000001</v>
      </c>
    </row>
    <row r="53" spans="1:13" ht="15">
      <c r="A53" s="68" t="s">
        <v>49</v>
      </c>
      <c r="B53" s="68" t="s">
        <v>19</v>
      </c>
      <c r="C53" s="66">
        <v>50</v>
      </c>
      <c r="D53" s="63">
        <f t="shared" si="1"/>
        <v>25</v>
      </c>
      <c r="E53" s="64">
        <f t="shared" si="4"/>
        <v>45</v>
      </c>
      <c r="F53" s="64">
        <f t="shared" si="2"/>
        <v>22.5</v>
      </c>
      <c r="G53" s="64">
        <v>4</v>
      </c>
      <c r="H53" s="65">
        <v>1</v>
      </c>
      <c r="I53" s="66">
        <v>0.12</v>
      </c>
      <c r="J53" s="66">
        <v>4</v>
      </c>
      <c r="K53" s="66" t="s">
        <v>11</v>
      </c>
      <c r="L53" s="66">
        <v>1.15</v>
      </c>
      <c r="M53" s="67">
        <f t="shared" si="3"/>
        <v>118.795</v>
      </c>
    </row>
    <row r="54" spans="1:13" ht="15">
      <c r="A54" s="68" t="s">
        <v>50</v>
      </c>
      <c r="B54" s="68" t="s">
        <v>19</v>
      </c>
      <c r="C54" s="66">
        <v>50</v>
      </c>
      <c r="D54" s="63">
        <f t="shared" si="1"/>
        <v>25</v>
      </c>
      <c r="E54" s="64">
        <f t="shared" si="4"/>
        <v>45</v>
      </c>
      <c r="F54" s="64">
        <f t="shared" si="2"/>
        <v>22.5</v>
      </c>
      <c r="G54" s="64">
        <v>4</v>
      </c>
      <c r="H54" s="65">
        <v>1</v>
      </c>
      <c r="I54" s="66">
        <v>0.12</v>
      </c>
      <c r="J54" s="66">
        <v>4</v>
      </c>
      <c r="K54" s="66" t="s">
        <v>14</v>
      </c>
      <c r="L54" s="66">
        <v>1</v>
      </c>
      <c r="M54" s="67">
        <f t="shared" si="3"/>
        <v>103.30000000000001</v>
      </c>
    </row>
    <row r="55" spans="1:13" ht="15">
      <c r="A55" s="68" t="s">
        <v>15</v>
      </c>
      <c r="B55" s="68" t="s">
        <v>16</v>
      </c>
      <c r="C55" s="63">
        <v>50</v>
      </c>
      <c r="D55" s="63">
        <f t="shared" si="1"/>
        <v>25</v>
      </c>
      <c r="E55" s="64">
        <f t="shared" si="4"/>
        <v>45</v>
      </c>
      <c r="F55" s="64">
        <f t="shared" si="2"/>
        <v>22.5</v>
      </c>
      <c r="G55" s="64">
        <v>2</v>
      </c>
      <c r="H55" s="65">
        <v>2</v>
      </c>
      <c r="I55" s="66">
        <v>0.125</v>
      </c>
      <c r="J55" s="66">
        <v>4</v>
      </c>
      <c r="K55" s="66" t="s">
        <v>14</v>
      </c>
      <c r="L55" s="66">
        <v>1</v>
      </c>
      <c r="M55" s="67">
        <f t="shared" si="3"/>
        <v>207.5</v>
      </c>
    </row>
    <row r="56" spans="1:13" ht="15">
      <c r="A56" s="68" t="s">
        <v>20</v>
      </c>
      <c r="B56" s="68" t="s">
        <v>16</v>
      </c>
      <c r="C56" s="63">
        <v>30</v>
      </c>
      <c r="D56" s="63">
        <f t="shared" si="1"/>
        <v>15</v>
      </c>
      <c r="E56" s="64">
        <f t="shared" si="4"/>
        <v>27</v>
      </c>
      <c r="F56" s="64">
        <f t="shared" si="2"/>
        <v>13.5</v>
      </c>
      <c r="G56" s="64">
        <v>2</v>
      </c>
      <c r="H56" s="65">
        <v>2</v>
      </c>
      <c r="I56" s="66">
        <v>0.125</v>
      </c>
      <c r="J56" s="66">
        <v>4</v>
      </c>
      <c r="K56" s="66" t="s">
        <v>14</v>
      </c>
      <c r="L56" s="66">
        <v>1</v>
      </c>
      <c r="M56" s="67">
        <f t="shared" si="3"/>
        <v>124.5</v>
      </c>
    </row>
    <row r="57" spans="1:13" ht="15">
      <c r="A57" s="68" t="s">
        <v>21</v>
      </c>
      <c r="B57" s="62" t="s">
        <v>16</v>
      </c>
      <c r="C57" s="63">
        <v>30</v>
      </c>
      <c r="D57" s="63">
        <f t="shared" si="1"/>
        <v>15</v>
      </c>
      <c r="E57" s="64">
        <f t="shared" si="4"/>
        <v>27</v>
      </c>
      <c r="F57" s="64">
        <f t="shared" si="2"/>
        <v>13.5</v>
      </c>
      <c r="G57" s="64">
        <v>4</v>
      </c>
      <c r="H57" s="65">
        <v>1</v>
      </c>
      <c r="I57" s="66">
        <v>0.1</v>
      </c>
      <c r="J57" s="66">
        <v>4</v>
      </c>
      <c r="K57" s="66" t="s">
        <v>14</v>
      </c>
      <c r="L57" s="66">
        <v>1</v>
      </c>
      <c r="M57" s="67">
        <f t="shared" si="3"/>
        <v>60.900000000000006</v>
      </c>
    </row>
    <row r="58" spans="1:13" ht="15">
      <c r="A58" s="68" t="s">
        <v>37</v>
      </c>
      <c r="B58" s="62" t="s">
        <v>16</v>
      </c>
      <c r="C58" s="66">
        <v>50</v>
      </c>
      <c r="D58" s="63">
        <f t="shared" si="1"/>
        <v>25</v>
      </c>
      <c r="E58" s="64">
        <f t="shared" si="4"/>
        <v>45</v>
      </c>
      <c r="F58" s="64">
        <f t="shared" si="2"/>
        <v>22.5</v>
      </c>
      <c r="G58" s="64">
        <v>2</v>
      </c>
      <c r="H58" s="65">
        <v>2</v>
      </c>
      <c r="I58" s="66">
        <v>0.082</v>
      </c>
      <c r="J58" s="66">
        <v>5</v>
      </c>
      <c r="K58" s="66" t="s">
        <v>14</v>
      </c>
      <c r="L58" s="66">
        <v>1</v>
      </c>
      <c r="M58" s="67">
        <f t="shared" si="3"/>
        <v>249.70000000000002</v>
      </c>
    </row>
    <row r="59" spans="1:13" ht="15">
      <c r="A59" s="68" t="s">
        <v>43</v>
      </c>
      <c r="B59" s="68" t="s">
        <v>16</v>
      </c>
      <c r="C59" s="66">
        <v>50</v>
      </c>
      <c r="D59" s="63">
        <f t="shared" si="1"/>
        <v>25</v>
      </c>
      <c r="E59" s="64">
        <f t="shared" si="4"/>
        <v>45</v>
      </c>
      <c r="F59" s="64">
        <f t="shared" si="2"/>
        <v>22.5</v>
      </c>
      <c r="G59" s="64">
        <v>2</v>
      </c>
      <c r="H59" s="65">
        <v>2</v>
      </c>
      <c r="I59" s="66">
        <v>0.1</v>
      </c>
      <c r="J59" s="66">
        <v>4</v>
      </c>
      <c r="K59" s="66" t="s">
        <v>11</v>
      </c>
      <c r="L59" s="66">
        <v>1.15</v>
      </c>
      <c r="M59" s="67">
        <f t="shared" si="3"/>
        <v>233.45000000000002</v>
      </c>
    </row>
    <row r="60" spans="1:13" ht="15">
      <c r="A60" s="68" t="s">
        <v>89</v>
      </c>
      <c r="B60" s="68" t="s">
        <v>24</v>
      </c>
      <c r="C60" s="63">
        <v>50</v>
      </c>
      <c r="D60" s="63">
        <f t="shared" si="1"/>
        <v>25</v>
      </c>
      <c r="E60" s="64">
        <f t="shared" si="4"/>
        <v>45</v>
      </c>
      <c r="F60" s="64">
        <f t="shared" si="2"/>
        <v>22.5</v>
      </c>
      <c r="G60" s="64">
        <v>2</v>
      </c>
      <c r="H60" s="65">
        <v>2</v>
      </c>
      <c r="I60" s="66">
        <v>0.082</v>
      </c>
      <c r="J60" s="66">
        <v>3</v>
      </c>
      <c r="K60" s="66" t="s">
        <v>25</v>
      </c>
      <c r="L60" s="66">
        <v>1</v>
      </c>
      <c r="M60" s="67">
        <f t="shared" si="3"/>
        <v>149.82000000000002</v>
      </c>
    </row>
    <row r="61" spans="1:13" ht="15">
      <c r="A61" s="68" t="s">
        <v>65</v>
      </c>
      <c r="B61" s="68" t="s">
        <v>24</v>
      </c>
      <c r="C61" s="63">
        <v>50</v>
      </c>
      <c r="D61" s="63">
        <f t="shared" si="1"/>
        <v>25</v>
      </c>
      <c r="E61" s="64">
        <f t="shared" si="4"/>
        <v>45</v>
      </c>
      <c r="F61" s="64">
        <f t="shared" si="2"/>
        <v>22.5</v>
      </c>
      <c r="G61" s="64">
        <v>4</v>
      </c>
      <c r="H61" s="65">
        <v>1</v>
      </c>
      <c r="I61" s="66">
        <v>0.1</v>
      </c>
      <c r="J61" s="66">
        <v>4.5</v>
      </c>
      <c r="K61" s="66" t="s">
        <v>11</v>
      </c>
      <c r="L61" s="66">
        <v>1.15</v>
      </c>
      <c r="M61" s="67">
        <f t="shared" si="3"/>
        <v>131.315625</v>
      </c>
    </row>
    <row r="62" spans="1:13" ht="15">
      <c r="A62" s="68" t="s">
        <v>90</v>
      </c>
      <c r="B62" s="68" t="s">
        <v>24</v>
      </c>
      <c r="C62" s="66">
        <v>50</v>
      </c>
      <c r="D62" s="63">
        <f t="shared" si="1"/>
        <v>25</v>
      </c>
      <c r="E62" s="64">
        <f t="shared" si="4"/>
        <v>45</v>
      </c>
      <c r="F62" s="64">
        <f t="shared" si="2"/>
        <v>22.5</v>
      </c>
      <c r="G62" s="64">
        <v>4</v>
      </c>
      <c r="H62" s="65">
        <v>1</v>
      </c>
      <c r="I62" s="66">
        <v>0.1</v>
      </c>
      <c r="J62" s="66">
        <v>4</v>
      </c>
      <c r="K62" s="66" t="s">
        <v>11</v>
      </c>
      <c r="L62" s="66">
        <v>1.15</v>
      </c>
      <c r="M62" s="67">
        <f t="shared" si="3"/>
        <v>116.72500000000001</v>
      </c>
    </row>
    <row r="63" spans="1:13" ht="15">
      <c r="A63" s="68" t="s">
        <v>28</v>
      </c>
      <c r="B63" s="68" t="s">
        <v>24</v>
      </c>
      <c r="C63" s="63">
        <v>50</v>
      </c>
      <c r="D63" s="63">
        <f t="shared" si="1"/>
        <v>25</v>
      </c>
      <c r="E63" s="64">
        <f t="shared" si="4"/>
        <v>45</v>
      </c>
      <c r="F63" s="64">
        <f t="shared" si="2"/>
        <v>22.5</v>
      </c>
      <c r="G63" s="64">
        <v>3</v>
      </c>
      <c r="H63" s="65">
        <v>1.5</v>
      </c>
      <c r="I63" s="66">
        <v>0.066</v>
      </c>
      <c r="J63" s="66">
        <v>5</v>
      </c>
      <c r="K63" s="66" t="s">
        <v>14</v>
      </c>
      <c r="L63" s="66">
        <v>1</v>
      </c>
      <c r="M63" s="67">
        <f t="shared" si="3"/>
        <v>184.57500000000002</v>
      </c>
    </row>
    <row r="64" spans="1:13" ht="15">
      <c r="A64" s="68" t="s">
        <v>40</v>
      </c>
      <c r="B64" s="68" t="s">
        <v>24</v>
      </c>
      <c r="C64" s="66">
        <v>50</v>
      </c>
      <c r="D64" s="63">
        <f t="shared" si="1"/>
        <v>25</v>
      </c>
      <c r="E64" s="64">
        <f t="shared" si="4"/>
        <v>45</v>
      </c>
      <c r="F64" s="64">
        <f t="shared" si="2"/>
        <v>22.5</v>
      </c>
      <c r="G64" s="64">
        <v>2</v>
      </c>
      <c r="H64" s="65">
        <v>2</v>
      </c>
      <c r="I64" s="66">
        <v>0.066</v>
      </c>
      <c r="J64" s="66">
        <v>5</v>
      </c>
      <c r="K64" s="66" t="s">
        <v>14</v>
      </c>
      <c r="L64" s="66">
        <v>1</v>
      </c>
      <c r="M64" s="67">
        <f t="shared" si="3"/>
        <v>246.10000000000002</v>
      </c>
    </row>
    <row r="65" spans="1:13" ht="15">
      <c r="A65" s="68" t="s">
        <v>41</v>
      </c>
      <c r="B65" s="68" t="s">
        <v>24</v>
      </c>
      <c r="C65" s="66">
        <v>50</v>
      </c>
      <c r="D65" s="63">
        <f t="shared" si="1"/>
        <v>25</v>
      </c>
      <c r="E65" s="64">
        <f t="shared" si="4"/>
        <v>45</v>
      </c>
      <c r="F65" s="64">
        <f t="shared" si="2"/>
        <v>22.5</v>
      </c>
      <c r="G65" s="64">
        <v>3</v>
      </c>
      <c r="H65" s="65">
        <v>1.5</v>
      </c>
      <c r="I65" s="66">
        <v>0.066</v>
      </c>
      <c r="J65" s="66">
        <v>5</v>
      </c>
      <c r="K65" s="66" t="s">
        <v>14</v>
      </c>
      <c r="L65" s="66">
        <v>1</v>
      </c>
      <c r="M65" s="67">
        <f t="shared" si="3"/>
        <v>184.57500000000002</v>
      </c>
    </row>
    <row r="66" spans="1:13" ht="15.75" thickBot="1">
      <c r="A66" s="68" t="s">
        <v>45</v>
      </c>
      <c r="B66" s="68" t="s">
        <v>24</v>
      </c>
      <c r="C66" s="66">
        <v>80</v>
      </c>
      <c r="D66" s="63">
        <f t="shared" si="1"/>
        <v>40</v>
      </c>
      <c r="E66" s="64">
        <f t="shared" si="4"/>
        <v>72</v>
      </c>
      <c r="F66" s="64">
        <f t="shared" si="2"/>
        <v>36</v>
      </c>
      <c r="G66" s="64">
        <v>1</v>
      </c>
      <c r="H66" s="65">
        <v>4.5</v>
      </c>
      <c r="I66" s="66">
        <v>0.065</v>
      </c>
      <c r="J66" s="66">
        <v>5</v>
      </c>
      <c r="K66" s="66" t="s">
        <v>14</v>
      </c>
      <c r="L66" s="66">
        <v>1</v>
      </c>
      <c r="M66" s="67">
        <f t="shared" si="3"/>
        <v>885.15</v>
      </c>
    </row>
    <row r="67" spans="11:14" ht="15.75" thickBot="1">
      <c r="K67" s="2"/>
      <c r="L67" s="2"/>
      <c r="M67" s="41">
        <f>SUM(M4:M66)</f>
        <v>11825.117675000001</v>
      </c>
      <c r="N67" s="4" t="s">
        <v>52</v>
      </c>
    </row>
    <row r="68" ht="15">
      <c r="A68" s="61" t="s">
        <v>125</v>
      </c>
    </row>
  </sheetData>
  <sheetProtection/>
  <autoFilter ref="A3:M68">
    <sortState ref="A4:M68">
      <sortCondition sortBy="value" ref="B4:B68"/>
    </sortState>
  </autoFilter>
  <mergeCells count="1">
    <mergeCell ref="A1:L1"/>
  </mergeCells>
  <printOptions/>
  <pageMargins left="0.511811023622047" right="0.511811023622047" top="1.181102362204725" bottom="1.181102362204725" header="0.78740157480315" footer="0.7874015748031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6" sqref="G16"/>
    </sheetView>
  </sheetViews>
  <sheetFormatPr defaultColWidth="8.625" defaultRowHeight="14.25"/>
  <cols>
    <col min="1" max="1" width="39.00390625" style="1" bestFit="1" customWidth="1"/>
    <col min="2" max="2" width="12.875" style="1" customWidth="1"/>
    <col min="3" max="4" width="9.625" style="1" customWidth="1"/>
    <col min="5" max="5" width="10.75390625" style="1" customWidth="1"/>
    <col min="6" max="6" width="15.125" style="1" customWidth="1"/>
    <col min="7" max="7" width="16.75390625" style="1" bestFit="1" customWidth="1"/>
    <col min="8" max="16384" width="8.625" style="1" customWidth="1"/>
  </cols>
  <sheetData>
    <row r="1" spans="1:3" ht="23.25">
      <c r="A1" s="86" t="s">
        <v>112</v>
      </c>
      <c r="B1" s="86"/>
      <c r="C1" s="86"/>
    </row>
    <row r="3" spans="1:6" ht="30">
      <c r="A3" s="3" t="s">
        <v>53</v>
      </c>
      <c r="B3" s="3" t="s">
        <v>1</v>
      </c>
      <c r="C3" s="3" t="s">
        <v>109</v>
      </c>
      <c r="D3" s="12" t="s">
        <v>56</v>
      </c>
      <c r="E3" s="12" t="s">
        <v>57</v>
      </c>
      <c r="F3" s="9" t="s">
        <v>7</v>
      </c>
    </row>
    <row r="4" spans="1:8" ht="15">
      <c r="A4" s="55" t="s">
        <v>69</v>
      </c>
      <c r="B4" s="56" t="s">
        <v>58</v>
      </c>
      <c r="C4" s="57">
        <v>13</v>
      </c>
      <c r="D4" s="58">
        <v>0.75</v>
      </c>
      <c r="E4" s="58">
        <v>2</v>
      </c>
      <c r="F4" s="58">
        <f aca="true" t="shared" si="0" ref="F4:F12">C4*D4*E4</f>
        <v>19.5</v>
      </c>
      <c r="H4" s="20"/>
    </row>
    <row r="5" spans="1:8" ht="15">
      <c r="A5" s="55" t="s">
        <v>70</v>
      </c>
      <c r="B5" s="56" t="s">
        <v>18</v>
      </c>
      <c r="C5" s="57">
        <v>4</v>
      </c>
      <c r="D5" s="58">
        <v>0.75</v>
      </c>
      <c r="E5" s="58">
        <v>2</v>
      </c>
      <c r="F5" s="58">
        <f t="shared" si="0"/>
        <v>6</v>
      </c>
      <c r="H5" s="20"/>
    </row>
    <row r="6" spans="1:8" ht="15">
      <c r="A6" s="55" t="s">
        <v>108</v>
      </c>
      <c r="B6" s="56" t="s">
        <v>32</v>
      </c>
      <c r="C6" s="57">
        <v>18</v>
      </c>
      <c r="D6" s="58">
        <v>0.75</v>
      </c>
      <c r="E6" s="58">
        <v>1</v>
      </c>
      <c r="F6" s="58">
        <f t="shared" si="0"/>
        <v>13.5</v>
      </c>
      <c r="H6" s="20"/>
    </row>
    <row r="7" spans="1:6" s="20" customFormat="1" ht="15">
      <c r="A7" s="55" t="s">
        <v>107</v>
      </c>
      <c r="B7" s="56" t="s">
        <v>26</v>
      </c>
      <c r="C7" s="57">
        <v>30</v>
      </c>
      <c r="D7" s="58">
        <v>0.75</v>
      </c>
      <c r="E7" s="58">
        <v>1</v>
      </c>
      <c r="F7" s="58">
        <f t="shared" si="0"/>
        <v>22.5</v>
      </c>
    </row>
    <row r="8" spans="1:8" ht="15">
      <c r="A8" s="55" t="s">
        <v>71</v>
      </c>
      <c r="B8" s="56" t="s">
        <v>16</v>
      </c>
      <c r="C8" s="57">
        <v>20</v>
      </c>
      <c r="D8" s="58">
        <v>0.75</v>
      </c>
      <c r="E8" s="58">
        <v>2</v>
      </c>
      <c r="F8" s="58">
        <f t="shared" si="0"/>
        <v>30</v>
      </c>
      <c r="H8" s="20"/>
    </row>
    <row r="9" spans="1:8" ht="15">
      <c r="A9" s="55" t="s">
        <v>72</v>
      </c>
      <c r="B9" s="56" t="s">
        <v>24</v>
      </c>
      <c r="C9" s="57">
        <v>22</v>
      </c>
      <c r="D9" s="58">
        <v>0.75</v>
      </c>
      <c r="E9" s="58">
        <v>2</v>
      </c>
      <c r="F9" s="58">
        <f t="shared" si="0"/>
        <v>33</v>
      </c>
      <c r="H9" s="20"/>
    </row>
    <row r="10" spans="1:8" ht="15">
      <c r="A10" s="55" t="s">
        <v>73</v>
      </c>
      <c r="B10" s="56" t="s">
        <v>24</v>
      </c>
      <c r="C10" s="57">
        <v>12</v>
      </c>
      <c r="D10" s="58">
        <v>0.75</v>
      </c>
      <c r="E10" s="58">
        <v>4.5</v>
      </c>
      <c r="F10" s="58">
        <f t="shared" si="0"/>
        <v>40.5</v>
      </c>
      <c r="H10" s="20"/>
    </row>
    <row r="11" spans="1:8" ht="15">
      <c r="A11" s="55" t="s">
        <v>106</v>
      </c>
      <c r="B11" s="56" t="s">
        <v>24</v>
      </c>
      <c r="C11" s="57">
        <v>15</v>
      </c>
      <c r="D11" s="58">
        <v>0.75</v>
      </c>
      <c r="E11" s="58">
        <v>2</v>
      </c>
      <c r="F11" s="58">
        <f>C11*D11*E11</f>
        <v>22.5</v>
      </c>
      <c r="H11" s="20"/>
    </row>
    <row r="12" spans="1:8" ht="15.75" thickBot="1">
      <c r="A12" s="55" t="s">
        <v>120</v>
      </c>
      <c r="B12" s="56" t="s">
        <v>27</v>
      </c>
      <c r="C12" s="57">
        <v>12</v>
      </c>
      <c r="D12" s="58">
        <v>0.75</v>
      </c>
      <c r="E12" s="58">
        <v>2</v>
      </c>
      <c r="F12" s="58">
        <f t="shared" si="0"/>
        <v>18</v>
      </c>
      <c r="H12" s="20"/>
    </row>
    <row r="13" spans="5:7" ht="15.75" thickBot="1">
      <c r="E13" s="13"/>
      <c r="F13" s="47">
        <f>SUM(F4:F12)</f>
        <v>205.5</v>
      </c>
      <c r="G13" s="10" t="s">
        <v>52</v>
      </c>
    </row>
    <row r="15" spans="1:2" ht="15">
      <c r="A15" s="61" t="s">
        <v>124</v>
      </c>
      <c r="B15" s="61"/>
    </row>
    <row r="16" ht="15">
      <c r="A16" s="20"/>
    </row>
    <row r="18" spans="1:3" ht="15">
      <c r="A18" s="20"/>
      <c r="B18" s="20"/>
      <c r="C18" s="20"/>
    </row>
    <row r="19" spans="1:3" ht="15">
      <c r="A19" s="20"/>
      <c r="B19" s="20"/>
      <c r="C19" s="20"/>
    </row>
    <row r="21" spans="1:6" ht="30.75" thickBot="1">
      <c r="A21" s="3" t="s">
        <v>53</v>
      </c>
      <c r="B21" s="3" t="s">
        <v>1</v>
      </c>
      <c r="C21" s="3" t="s">
        <v>109</v>
      </c>
      <c r="D21" s="12" t="s">
        <v>56</v>
      </c>
      <c r="E21" s="12" t="s">
        <v>57</v>
      </c>
      <c r="F21" s="9" t="s">
        <v>7</v>
      </c>
    </row>
    <row r="22" spans="1:7" ht="15.75" thickBot="1">
      <c r="A22" s="55" t="s">
        <v>118</v>
      </c>
      <c r="B22" s="56" t="s">
        <v>24</v>
      </c>
      <c r="C22" s="57">
        <v>17</v>
      </c>
      <c r="D22" s="58">
        <v>0.38</v>
      </c>
      <c r="E22" s="59">
        <v>2</v>
      </c>
      <c r="F22" s="60">
        <f>C22*D22*E22</f>
        <v>12.92</v>
      </c>
      <c r="G22" s="10" t="s">
        <v>52</v>
      </c>
    </row>
    <row r="24" spans="1:2" ht="15">
      <c r="A24" s="61" t="s">
        <v>124</v>
      </c>
      <c r="B24" s="61"/>
    </row>
  </sheetData>
  <sheetProtection/>
  <autoFilter ref="A3:F13"/>
  <mergeCells count="1">
    <mergeCell ref="A1:C1"/>
  </mergeCells>
  <printOptions/>
  <pageMargins left="0.511811023622047" right="0.511811023622047" top="1.181102362204725" bottom="1.181102362204725" header="0.78740157480315" footer="0.7874015748031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18.875" style="0" customWidth="1"/>
    <col min="2" max="2" width="12.75390625" style="0" customWidth="1"/>
    <col min="3" max="6" width="12.50390625" style="0" customWidth="1"/>
    <col min="7" max="7" width="14.875" style="0" customWidth="1"/>
    <col min="8" max="8" width="12.375" style="0" hidden="1" customWidth="1"/>
    <col min="9" max="9" width="16.00390625" style="0" customWidth="1"/>
  </cols>
  <sheetData>
    <row r="1" spans="1:7" ht="20.25">
      <c r="A1" s="87" t="s">
        <v>114</v>
      </c>
      <c r="B1" s="87"/>
      <c r="C1" s="87"/>
      <c r="D1" s="87"/>
      <c r="E1" s="87"/>
      <c r="F1" s="87"/>
      <c r="G1" s="87"/>
    </row>
    <row r="4" spans="1:6" ht="45">
      <c r="A4" s="5" t="s">
        <v>1</v>
      </c>
      <c r="B4" s="17" t="s">
        <v>54</v>
      </c>
      <c r="C4" s="17" t="s">
        <v>55</v>
      </c>
      <c r="D4" s="17" t="s">
        <v>119</v>
      </c>
      <c r="E4" s="5" t="s">
        <v>111</v>
      </c>
      <c r="F4" s="6" t="s">
        <v>100</v>
      </c>
    </row>
    <row r="5" spans="1:6" ht="15">
      <c r="A5" s="14" t="s">
        <v>18</v>
      </c>
      <c r="B5" s="69">
        <v>1591</v>
      </c>
      <c r="C5" s="69">
        <v>15.75</v>
      </c>
      <c r="D5" s="18"/>
      <c r="E5" s="16">
        <f>SUM(B5:D5)</f>
        <v>1606.75</v>
      </c>
      <c r="F5" s="7">
        <f>E5/E15</f>
        <v>0.13341310026553918</v>
      </c>
    </row>
    <row r="6" spans="1:6" ht="15">
      <c r="A6" s="14" t="s">
        <v>32</v>
      </c>
      <c r="B6" s="69">
        <v>1912</v>
      </c>
      <c r="C6" s="69">
        <v>23.25</v>
      </c>
      <c r="D6" s="18"/>
      <c r="E6" s="16">
        <f aca="true" t="shared" si="0" ref="E6:E14">SUM(B6:D6)</f>
        <v>1935.25</v>
      </c>
      <c r="F6" s="7">
        <f>E6/E15</f>
        <v>0.1606894055010952</v>
      </c>
    </row>
    <row r="7" spans="1:6" ht="15">
      <c r="A7" s="14" t="s">
        <v>27</v>
      </c>
      <c r="B7" s="69">
        <v>955</v>
      </c>
      <c r="C7" s="69">
        <v>18</v>
      </c>
      <c r="D7" s="18"/>
      <c r="E7" s="16">
        <f t="shared" si="0"/>
        <v>973</v>
      </c>
      <c r="F7" s="7">
        <f>E7/E15</f>
        <v>0.08079100454854186</v>
      </c>
    </row>
    <row r="8" spans="1:6" ht="15">
      <c r="A8" s="14" t="s">
        <v>23</v>
      </c>
      <c r="B8" s="69">
        <v>1063</v>
      </c>
      <c r="C8" s="69"/>
      <c r="D8" s="18"/>
      <c r="E8" s="16">
        <f t="shared" si="0"/>
        <v>1063</v>
      </c>
      <c r="F8" s="7">
        <f>E8/E15</f>
        <v>0.08826396488705035</v>
      </c>
    </row>
    <row r="9" spans="1:6" ht="15">
      <c r="A9" s="14" t="s">
        <v>13</v>
      </c>
      <c r="B9" s="69">
        <v>1544</v>
      </c>
      <c r="C9" s="69"/>
      <c r="D9" s="18"/>
      <c r="E9" s="16">
        <f t="shared" si="0"/>
        <v>1544</v>
      </c>
      <c r="F9" s="7">
        <f>E9/E15</f>
        <v>0.12820278625174578</v>
      </c>
    </row>
    <row r="10" spans="1:6" ht="15">
      <c r="A10" s="14" t="s">
        <v>26</v>
      </c>
      <c r="B10" s="69">
        <v>709</v>
      </c>
      <c r="C10" s="69">
        <v>22.5</v>
      </c>
      <c r="D10" s="18"/>
      <c r="E10" s="16">
        <f t="shared" si="0"/>
        <v>731.5</v>
      </c>
      <c r="F10" s="7">
        <f>E10/E15</f>
        <v>0.06073856097354406</v>
      </c>
    </row>
    <row r="11" spans="1:6" ht="15">
      <c r="A11" s="14" t="s">
        <v>9</v>
      </c>
      <c r="B11" s="69">
        <v>615</v>
      </c>
      <c r="C11" s="69"/>
      <c r="D11" s="18"/>
      <c r="E11" s="16">
        <f t="shared" si="0"/>
        <v>615</v>
      </c>
      <c r="F11" s="7">
        <f>E11/E15</f>
        <v>0.05106522897980806</v>
      </c>
    </row>
    <row r="12" spans="1:6" ht="15">
      <c r="A12" s="14" t="s">
        <v>19</v>
      </c>
      <c r="B12" s="69">
        <v>662</v>
      </c>
      <c r="C12" s="69"/>
      <c r="D12" s="18"/>
      <c r="E12" s="16">
        <f t="shared" si="0"/>
        <v>662</v>
      </c>
      <c r="F12" s="7">
        <f>E12/E15</f>
        <v>0.0549677749343625</v>
      </c>
    </row>
    <row r="13" spans="1:6" ht="15">
      <c r="A13" s="14" t="s">
        <v>16</v>
      </c>
      <c r="B13" s="69">
        <v>876</v>
      </c>
      <c r="C13" s="69">
        <v>30</v>
      </c>
      <c r="D13" s="18"/>
      <c r="E13" s="16">
        <f t="shared" si="0"/>
        <v>906</v>
      </c>
      <c r="F13" s="7">
        <f>E13/E15</f>
        <v>0.07522780074098553</v>
      </c>
    </row>
    <row r="14" spans="1:6" ht="15.75" thickBot="1">
      <c r="A14" s="15" t="s">
        <v>24</v>
      </c>
      <c r="B14" s="70">
        <v>1898</v>
      </c>
      <c r="C14" s="70">
        <v>96</v>
      </c>
      <c r="D14" s="19">
        <v>12.92</v>
      </c>
      <c r="E14" s="16">
        <f t="shared" si="0"/>
        <v>2006.92</v>
      </c>
      <c r="F14" s="7">
        <f>E14/E15</f>
        <v>0.16664037291732747</v>
      </c>
    </row>
    <row r="15" spans="1:5" ht="15.75" thickBot="1">
      <c r="A15" s="88" t="s">
        <v>110</v>
      </c>
      <c r="B15" s="89"/>
      <c r="C15" s="89"/>
      <c r="D15" s="90"/>
      <c r="E15" s="11">
        <f>SUM(E5:E14)</f>
        <v>12043.42</v>
      </c>
    </row>
  </sheetData>
  <sheetProtection/>
  <mergeCells count="2">
    <mergeCell ref="A1:G1"/>
    <mergeCell ref="A15:D15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N28" sqref="N28"/>
    </sheetView>
  </sheetViews>
  <sheetFormatPr defaultColWidth="8.625" defaultRowHeight="14.25"/>
  <cols>
    <col min="1" max="1" width="37.375" style="1" customWidth="1"/>
    <col min="2" max="2" width="18.75390625" style="1" bestFit="1" customWidth="1"/>
    <col min="3" max="4" width="11.125" style="1" customWidth="1"/>
    <col min="5" max="5" width="9.625" style="1" customWidth="1"/>
    <col min="6" max="6" width="10.25390625" style="1" customWidth="1"/>
    <col min="7" max="7" width="10.75390625" style="1" customWidth="1"/>
    <col min="8" max="9" width="9.625" style="1" customWidth="1"/>
    <col min="10" max="10" width="11.125" style="1" customWidth="1"/>
    <col min="11" max="11" width="11.125" style="2" customWidth="1"/>
    <col min="12" max="12" width="14.00390625" style="1" customWidth="1"/>
    <col min="13" max="13" width="11.50390625" style="1" customWidth="1"/>
    <col min="14" max="14" width="10.50390625" style="1" customWidth="1"/>
    <col min="15" max="15" width="19.00390625" style="1" customWidth="1"/>
    <col min="16" max="16384" width="8.625" style="1" customWidth="1"/>
  </cols>
  <sheetData>
    <row r="1" spans="1:13" ht="23.25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15.75" thickBot="1"/>
    <row r="3" spans="1:14" ht="75">
      <c r="A3" s="35" t="s">
        <v>0</v>
      </c>
      <c r="B3" s="36" t="s">
        <v>1</v>
      </c>
      <c r="C3" s="36" t="s">
        <v>127</v>
      </c>
      <c r="D3" s="36" t="s">
        <v>94</v>
      </c>
      <c r="E3" s="36" t="s">
        <v>128</v>
      </c>
      <c r="F3" s="36" t="s">
        <v>95</v>
      </c>
      <c r="G3" s="36" t="s">
        <v>132</v>
      </c>
      <c r="H3" s="36" t="s">
        <v>2</v>
      </c>
      <c r="I3" s="36" t="s">
        <v>3</v>
      </c>
      <c r="J3" s="36" t="s">
        <v>4</v>
      </c>
      <c r="K3" s="36" t="s">
        <v>97</v>
      </c>
      <c r="L3" s="36" t="s">
        <v>5</v>
      </c>
      <c r="M3" s="36" t="s">
        <v>6</v>
      </c>
      <c r="N3" s="37" t="s">
        <v>7</v>
      </c>
    </row>
    <row r="4" spans="1:14" ht="15">
      <c r="A4" s="72" t="s">
        <v>17</v>
      </c>
      <c r="B4" s="46" t="s">
        <v>18</v>
      </c>
      <c r="C4" s="45">
        <v>59</v>
      </c>
      <c r="D4" s="45">
        <f>C4/2</f>
        <v>29.5</v>
      </c>
      <c r="E4" s="45">
        <v>17</v>
      </c>
      <c r="F4" s="43">
        <f>E4/2</f>
        <v>8.5</v>
      </c>
      <c r="G4" s="43">
        <v>169</v>
      </c>
      <c r="H4" s="43">
        <v>3</v>
      </c>
      <c r="I4" s="42">
        <v>1.5</v>
      </c>
      <c r="J4" s="8">
        <v>0.1325</v>
      </c>
      <c r="K4" s="8">
        <v>4</v>
      </c>
      <c r="L4" s="8" t="s">
        <v>11</v>
      </c>
      <c r="M4" s="8">
        <v>1.15</v>
      </c>
      <c r="N4" s="38">
        <f>G4*I4*M4</f>
        <v>291.525</v>
      </c>
    </row>
    <row r="5" spans="1:14" ht="15">
      <c r="A5" s="73" t="s">
        <v>29</v>
      </c>
      <c r="B5" s="46" t="s">
        <v>18</v>
      </c>
      <c r="C5" s="45">
        <v>54</v>
      </c>
      <c r="D5" s="45">
        <f aca="true" t="shared" si="0" ref="D5:D67">C5/2</f>
        <v>27</v>
      </c>
      <c r="E5" s="26">
        <v>0</v>
      </c>
      <c r="F5" s="43">
        <f aca="true" t="shared" si="1" ref="F5:F67">E5/2</f>
        <v>0</v>
      </c>
      <c r="G5" s="43">
        <v>119</v>
      </c>
      <c r="H5" s="43">
        <v>2</v>
      </c>
      <c r="I5" s="42">
        <v>2</v>
      </c>
      <c r="J5" s="8">
        <v>0.082</v>
      </c>
      <c r="K5" s="8">
        <v>5</v>
      </c>
      <c r="L5" s="8" t="s">
        <v>14</v>
      </c>
      <c r="M5" s="8">
        <v>1</v>
      </c>
      <c r="N5" s="38">
        <f aca="true" t="shared" si="2" ref="N5:N67">G5*I5*M5</f>
        <v>238</v>
      </c>
    </row>
    <row r="6" spans="1:14" ht="15">
      <c r="A6" s="73" t="s">
        <v>30</v>
      </c>
      <c r="B6" s="44" t="s">
        <v>18</v>
      </c>
      <c r="C6" s="45">
        <v>74</v>
      </c>
      <c r="D6" s="45">
        <f t="shared" si="0"/>
        <v>37</v>
      </c>
      <c r="E6" s="45">
        <v>14</v>
      </c>
      <c r="F6" s="43">
        <f t="shared" si="1"/>
        <v>7</v>
      </c>
      <c r="G6" s="43">
        <v>286</v>
      </c>
      <c r="H6" s="43">
        <v>2</v>
      </c>
      <c r="I6" s="42">
        <v>2</v>
      </c>
      <c r="J6" s="8">
        <v>0.082</v>
      </c>
      <c r="K6" s="8">
        <v>5</v>
      </c>
      <c r="L6" s="8" t="s">
        <v>14</v>
      </c>
      <c r="M6" s="8">
        <v>1</v>
      </c>
      <c r="N6" s="38">
        <f t="shared" si="2"/>
        <v>572</v>
      </c>
    </row>
    <row r="7" spans="1:14" ht="15">
      <c r="A7" s="73" t="s">
        <v>61</v>
      </c>
      <c r="B7" s="44" t="s">
        <v>18</v>
      </c>
      <c r="C7" s="8">
        <v>53</v>
      </c>
      <c r="D7" s="45">
        <f t="shared" si="0"/>
        <v>26.5</v>
      </c>
      <c r="E7" s="26">
        <v>0</v>
      </c>
      <c r="F7" s="43">
        <f t="shared" si="1"/>
        <v>0</v>
      </c>
      <c r="G7" s="43">
        <v>118</v>
      </c>
      <c r="H7" s="43">
        <v>2</v>
      </c>
      <c r="I7" s="42">
        <v>2</v>
      </c>
      <c r="J7" s="8">
        <v>0.082</v>
      </c>
      <c r="K7" s="8">
        <v>5</v>
      </c>
      <c r="L7" s="8" t="s">
        <v>11</v>
      </c>
      <c r="M7" s="8">
        <v>1.15</v>
      </c>
      <c r="N7" s="38">
        <f t="shared" si="2"/>
        <v>271.4</v>
      </c>
    </row>
    <row r="8" spans="1:14" ht="15">
      <c r="A8" s="73" t="s">
        <v>62</v>
      </c>
      <c r="B8" s="44" t="s">
        <v>18</v>
      </c>
      <c r="C8" s="8">
        <v>50</v>
      </c>
      <c r="D8" s="45">
        <f t="shared" si="0"/>
        <v>25</v>
      </c>
      <c r="E8" s="79">
        <v>0</v>
      </c>
      <c r="F8" s="43">
        <f t="shared" si="1"/>
        <v>0</v>
      </c>
      <c r="G8" s="43">
        <v>47</v>
      </c>
      <c r="H8" s="43">
        <v>2</v>
      </c>
      <c r="I8" s="42">
        <v>2</v>
      </c>
      <c r="J8" s="8">
        <v>0.082</v>
      </c>
      <c r="K8" s="8">
        <v>5</v>
      </c>
      <c r="L8" s="8" t="s">
        <v>14</v>
      </c>
      <c r="M8" s="8">
        <v>1</v>
      </c>
      <c r="N8" s="38">
        <f t="shared" si="2"/>
        <v>94</v>
      </c>
    </row>
    <row r="9" spans="1:14" ht="15">
      <c r="A9" s="73" t="s">
        <v>36</v>
      </c>
      <c r="B9" s="44" t="s">
        <v>18</v>
      </c>
      <c r="C9" s="8">
        <v>58</v>
      </c>
      <c r="D9" s="45">
        <f t="shared" si="0"/>
        <v>29</v>
      </c>
      <c r="E9" s="8">
        <v>15</v>
      </c>
      <c r="F9" s="43">
        <f t="shared" si="1"/>
        <v>7.5</v>
      </c>
      <c r="G9" s="43">
        <v>210</v>
      </c>
      <c r="H9" s="43">
        <v>2</v>
      </c>
      <c r="I9" s="42">
        <v>2</v>
      </c>
      <c r="J9" s="8">
        <v>0.082</v>
      </c>
      <c r="K9" s="8">
        <v>5</v>
      </c>
      <c r="L9" s="8" t="s">
        <v>14</v>
      </c>
      <c r="M9" s="8">
        <v>1</v>
      </c>
      <c r="N9" s="38">
        <f t="shared" si="2"/>
        <v>420</v>
      </c>
    </row>
    <row r="10" spans="1:14" ht="15">
      <c r="A10" s="73" t="s">
        <v>38</v>
      </c>
      <c r="B10" s="44" t="s">
        <v>18</v>
      </c>
      <c r="C10" s="8">
        <v>71</v>
      </c>
      <c r="D10" s="45">
        <f t="shared" si="0"/>
        <v>35.5</v>
      </c>
      <c r="E10" s="26">
        <v>0</v>
      </c>
      <c r="F10" s="43">
        <f t="shared" si="1"/>
        <v>0</v>
      </c>
      <c r="G10" s="43">
        <v>192</v>
      </c>
      <c r="H10" s="43">
        <v>2</v>
      </c>
      <c r="I10" s="42">
        <v>2</v>
      </c>
      <c r="J10" s="8">
        <v>0.082</v>
      </c>
      <c r="K10" s="8">
        <v>5</v>
      </c>
      <c r="L10" s="8" t="s">
        <v>14</v>
      </c>
      <c r="M10" s="8">
        <v>1</v>
      </c>
      <c r="N10" s="38">
        <f t="shared" si="2"/>
        <v>384</v>
      </c>
    </row>
    <row r="11" spans="1:14" ht="15">
      <c r="A11" s="73" t="s">
        <v>31</v>
      </c>
      <c r="B11" s="44" t="s">
        <v>32</v>
      </c>
      <c r="C11" s="45">
        <v>55</v>
      </c>
      <c r="D11" s="45">
        <f t="shared" si="0"/>
        <v>27.5</v>
      </c>
      <c r="E11" s="45">
        <v>6</v>
      </c>
      <c r="F11" s="43">
        <f t="shared" si="1"/>
        <v>3</v>
      </c>
      <c r="G11" s="43">
        <v>149</v>
      </c>
      <c r="H11" s="43">
        <v>2</v>
      </c>
      <c r="I11" s="42">
        <v>2</v>
      </c>
      <c r="J11" s="8">
        <v>0.082</v>
      </c>
      <c r="K11" s="8">
        <v>5</v>
      </c>
      <c r="L11" s="8" t="s">
        <v>14</v>
      </c>
      <c r="M11" s="8">
        <v>1</v>
      </c>
      <c r="N11" s="38">
        <f t="shared" si="2"/>
        <v>298</v>
      </c>
    </row>
    <row r="12" spans="1:14" ht="15">
      <c r="A12" s="73" t="s">
        <v>33</v>
      </c>
      <c r="B12" s="44" t="s">
        <v>32</v>
      </c>
      <c r="C12" s="8">
        <v>63</v>
      </c>
      <c r="D12" s="45">
        <f t="shared" si="0"/>
        <v>31.5</v>
      </c>
      <c r="E12" s="8">
        <v>9</v>
      </c>
      <c r="F12" s="43">
        <f t="shared" si="1"/>
        <v>4.5</v>
      </c>
      <c r="G12" s="43">
        <v>191</v>
      </c>
      <c r="H12" s="43">
        <v>2</v>
      </c>
      <c r="I12" s="42">
        <v>2</v>
      </c>
      <c r="J12" s="8">
        <v>0.082</v>
      </c>
      <c r="K12" s="8">
        <v>5</v>
      </c>
      <c r="L12" s="8" t="s">
        <v>11</v>
      </c>
      <c r="M12" s="8">
        <v>1.15</v>
      </c>
      <c r="N12" s="38">
        <f t="shared" si="2"/>
        <v>439.29999999999995</v>
      </c>
    </row>
    <row r="13" spans="1:14" ht="15">
      <c r="A13" s="73" t="s">
        <v>34</v>
      </c>
      <c r="B13" s="46" t="s">
        <v>32</v>
      </c>
      <c r="C13" s="8">
        <v>59</v>
      </c>
      <c r="D13" s="45">
        <f t="shared" si="0"/>
        <v>29.5</v>
      </c>
      <c r="E13" s="8">
        <v>11</v>
      </c>
      <c r="F13" s="43">
        <f t="shared" si="1"/>
        <v>5.5</v>
      </c>
      <c r="G13" s="43">
        <v>192</v>
      </c>
      <c r="H13" s="43">
        <v>2</v>
      </c>
      <c r="I13" s="42">
        <v>2</v>
      </c>
      <c r="J13" s="8">
        <v>0.082</v>
      </c>
      <c r="K13" s="8">
        <v>5</v>
      </c>
      <c r="L13" s="8" t="s">
        <v>14</v>
      </c>
      <c r="M13" s="8">
        <v>1</v>
      </c>
      <c r="N13" s="38">
        <f t="shared" si="2"/>
        <v>384</v>
      </c>
    </row>
    <row r="14" spans="1:14" ht="15">
      <c r="A14" s="73" t="s">
        <v>35</v>
      </c>
      <c r="B14" s="46" t="s">
        <v>32</v>
      </c>
      <c r="C14" s="8">
        <v>79</v>
      </c>
      <c r="D14" s="45">
        <f t="shared" si="0"/>
        <v>39.5</v>
      </c>
      <c r="E14" s="8">
        <v>18</v>
      </c>
      <c r="F14" s="43">
        <f t="shared" si="1"/>
        <v>9</v>
      </c>
      <c r="G14" s="43">
        <v>260</v>
      </c>
      <c r="H14" s="43">
        <v>2</v>
      </c>
      <c r="I14" s="42">
        <v>2</v>
      </c>
      <c r="J14" s="8">
        <v>0.082</v>
      </c>
      <c r="K14" s="8">
        <v>5</v>
      </c>
      <c r="L14" s="8" t="s">
        <v>11</v>
      </c>
      <c r="M14" s="8">
        <v>1.15</v>
      </c>
      <c r="N14" s="38">
        <f t="shared" si="2"/>
        <v>598</v>
      </c>
    </row>
    <row r="15" spans="1:14" ht="15">
      <c r="A15" s="73" t="s">
        <v>39</v>
      </c>
      <c r="B15" s="46" t="s">
        <v>32</v>
      </c>
      <c r="C15" s="8">
        <v>60</v>
      </c>
      <c r="D15" s="45">
        <f t="shared" si="0"/>
        <v>30</v>
      </c>
      <c r="E15" s="8">
        <v>14</v>
      </c>
      <c r="F15" s="43">
        <f t="shared" si="1"/>
        <v>7</v>
      </c>
      <c r="G15" s="43">
        <v>209</v>
      </c>
      <c r="H15" s="43">
        <v>2</v>
      </c>
      <c r="I15" s="42">
        <v>2</v>
      </c>
      <c r="J15" s="8">
        <v>0.082</v>
      </c>
      <c r="K15" s="8">
        <v>5</v>
      </c>
      <c r="L15" s="8" t="s">
        <v>14</v>
      </c>
      <c r="M15" s="8">
        <v>1</v>
      </c>
      <c r="N15" s="38">
        <f t="shared" si="2"/>
        <v>418</v>
      </c>
    </row>
    <row r="16" spans="1:14" ht="15">
      <c r="A16" s="73" t="s">
        <v>75</v>
      </c>
      <c r="B16" s="44" t="s">
        <v>32</v>
      </c>
      <c r="C16" s="8">
        <v>52</v>
      </c>
      <c r="D16" s="45">
        <f t="shared" si="0"/>
        <v>26</v>
      </c>
      <c r="E16" s="8">
        <v>2</v>
      </c>
      <c r="F16" s="43">
        <f t="shared" si="1"/>
        <v>1</v>
      </c>
      <c r="G16" s="43">
        <v>102</v>
      </c>
      <c r="H16" s="43">
        <v>4</v>
      </c>
      <c r="I16" s="42">
        <v>1</v>
      </c>
      <c r="J16" s="8">
        <v>0.1</v>
      </c>
      <c r="K16" s="8">
        <v>4</v>
      </c>
      <c r="L16" s="8" t="s">
        <v>14</v>
      </c>
      <c r="M16" s="8">
        <v>1</v>
      </c>
      <c r="N16" s="38">
        <f t="shared" si="2"/>
        <v>102</v>
      </c>
    </row>
    <row r="17" spans="1:14" s="20" customFormat="1" ht="15">
      <c r="A17" s="73" t="s">
        <v>74</v>
      </c>
      <c r="B17" s="44" t="s">
        <v>32</v>
      </c>
      <c r="C17" s="8">
        <v>135</v>
      </c>
      <c r="D17" s="45">
        <f t="shared" si="0"/>
        <v>67.5</v>
      </c>
      <c r="E17" s="8">
        <v>25</v>
      </c>
      <c r="F17" s="43">
        <f t="shared" si="1"/>
        <v>12.5</v>
      </c>
      <c r="G17" s="43">
        <f>280+79+77</f>
        <v>436</v>
      </c>
      <c r="H17" s="43">
        <v>4</v>
      </c>
      <c r="I17" s="42">
        <v>1</v>
      </c>
      <c r="J17" s="8">
        <v>0.1</v>
      </c>
      <c r="K17" s="8">
        <v>4</v>
      </c>
      <c r="L17" s="8" t="s">
        <v>11</v>
      </c>
      <c r="M17" s="8">
        <v>1.15</v>
      </c>
      <c r="N17" s="38">
        <f t="shared" si="2"/>
        <v>501.4</v>
      </c>
    </row>
    <row r="18" spans="1:14" ht="15">
      <c r="A18" s="73" t="s">
        <v>76</v>
      </c>
      <c r="B18" s="44" t="s">
        <v>32</v>
      </c>
      <c r="C18" s="8">
        <v>60</v>
      </c>
      <c r="D18" s="45">
        <f t="shared" si="0"/>
        <v>30</v>
      </c>
      <c r="E18" s="8">
        <v>9</v>
      </c>
      <c r="F18" s="43">
        <f t="shared" si="1"/>
        <v>4.5</v>
      </c>
      <c r="G18" s="43">
        <v>155</v>
      </c>
      <c r="H18" s="43">
        <v>4</v>
      </c>
      <c r="I18" s="42">
        <v>1</v>
      </c>
      <c r="J18" s="8">
        <v>0.1</v>
      </c>
      <c r="K18" s="8">
        <v>4</v>
      </c>
      <c r="L18" s="8" t="s">
        <v>11</v>
      </c>
      <c r="M18" s="8">
        <v>1.15</v>
      </c>
      <c r="N18" s="38">
        <f t="shared" si="2"/>
        <v>178.25</v>
      </c>
    </row>
    <row r="19" spans="1:14" ht="15">
      <c r="A19" s="73" t="s">
        <v>63</v>
      </c>
      <c r="B19" s="46" t="s">
        <v>32</v>
      </c>
      <c r="C19" s="8">
        <v>25</v>
      </c>
      <c r="D19" s="45">
        <f t="shared" si="0"/>
        <v>12.5</v>
      </c>
      <c r="E19" s="79">
        <v>0</v>
      </c>
      <c r="F19" s="43">
        <f t="shared" si="1"/>
        <v>0</v>
      </c>
      <c r="G19" s="43">
        <v>25</v>
      </c>
      <c r="H19" s="43">
        <v>4</v>
      </c>
      <c r="I19" s="42">
        <v>1</v>
      </c>
      <c r="J19" s="8">
        <v>0.1</v>
      </c>
      <c r="K19" s="8">
        <v>4</v>
      </c>
      <c r="L19" s="8" t="s">
        <v>14</v>
      </c>
      <c r="M19" s="8">
        <v>1</v>
      </c>
      <c r="N19" s="38">
        <f t="shared" si="2"/>
        <v>25</v>
      </c>
    </row>
    <row r="20" spans="1:14" ht="15">
      <c r="A20" s="73" t="s">
        <v>77</v>
      </c>
      <c r="B20" s="44" t="s">
        <v>32</v>
      </c>
      <c r="C20" s="8">
        <v>51</v>
      </c>
      <c r="D20" s="45">
        <f t="shared" si="0"/>
        <v>25.5</v>
      </c>
      <c r="E20" s="8">
        <v>7</v>
      </c>
      <c r="F20" s="43">
        <f t="shared" si="1"/>
        <v>3.5</v>
      </c>
      <c r="G20" s="43">
        <v>119</v>
      </c>
      <c r="H20" s="43">
        <v>4</v>
      </c>
      <c r="I20" s="42">
        <v>1</v>
      </c>
      <c r="J20" s="8">
        <v>0.1</v>
      </c>
      <c r="K20" s="8">
        <v>4</v>
      </c>
      <c r="L20" s="8" t="s">
        <v>14</v>
      </c>
      <c r="M20" s="8">
        <v>1</v>
      </c>
      <c r="N20" s="38">
        <f t="shared" si="2"/>
        <v>119</v>
      </c>
    </row>
    <row r="21" spans="1:14" ht="15">
      <c r="A21" s="73" t="s">
        <v>78</v>
      </c>
      <c r="B21" s="44" t="s">
        <v>27</v>
      </c>
      <c r="C21" s="8">
        <v>44</v>
      </c>
      <c r="D21" s="45">
        <f t="shared" si="0"/>
        <v>22</v>
      </c>
      <c r="E21" s="45">
        <v>2</v>
      </c>
      <c r="F21" s="43">
        <f t="shared" si="1"/>
        <v>1</v>
      </c>
      <c r="G21" s="43">
        <v>121</v>
      </c>
      <c r="H21" s="43">
        <v>4</v>
      </c>
      <c r="I21" s="42">
        <v>1</v>
      </c>
      <c r="J21" s="8">
        <v>0.1</v>
      </c>
      <c r="K21" s="8">
        <v>4</v>
      </c>
      <c r="L21" s="8" t="s">
        <v>11</v>
      </c>
      <c r="M21" s="8">
        <v>1.15</v>
      </c>
      <c r="N21" s="38">
        <f t="shared" si="2"/>
        <v>139.14999999999998</v>
      </c>
    </row>
    <row r="22" spans="1:14" ht="15">
      <c r="A22" s="73" t="s">
        <v>64</v>
      </c>
      <c r="B22" s="44" t="s">
        <v>27</v>
      </c>
      <c r="C22" s="8">
        <v>50</v>
      </c>
      <c r="D22" s="45">
        <f t="shared" si="0"/>
        <v>25</v>
      </c>
      <c r="E22" s="79">
        <v>0</v>
      </c>
      <c r="F22" s="43">
        <f t="shared" si="1"/>
        <v>0</v>
      </c>
      <c r="G22" s="43">
        <v>48</v>
      </c>
      <c r="H22" s="43">
        <v>2</v>
      </c>
      <c r="I22" s="42">
        <v>2</v>
      </c>
      <c r="J22" s="8">
        <v>0.082</v>
      </c>
      <c r="K22" s="8">
        <v>5</v>
      </c>
      <c r="L22" s="8" t="s">
        <v>14</v>
      </c>
      <c r="M22" s="8">
        <v>1</v>
      </c>
      <c r="N22" s="38">
        <f t="shared" si="2"/>
        <v>96</v>
      </c>
    </row>
    <row r="23" spans="1:14" ht="15">
      <c r="A23" s="73" t="s">
        <v>42</v>
      </c>
      <c r="B23" s="44" t="s">
        <v>27</v>
      </c>
      <c r="C23" s="8">
        <v>43</v>
      </c>
      <c r="D23" s="45">
        <f t="shared" si="0"/>
        <v>21.5</v>
      </c>
      <c r="E23" s="8">
        <v>7</v>
      </c>
      <c r="F23" s="43">
        <f t="shared" si="1"/>
        <v>3.5</v>
      </c>
      <c r="G23" s="43">
        <v>115</v>
      </c>
      <c r="H23" s="43">
        <v>2</v>
      </c>
      <c r="I23" s="42">
        <v>2</v>
      </c>
      <c r="J23" s="8">
        <v>0.1325</v>
      </c>
      <c r="K23" s="8">
        <v>4</v>
      </c>
      <c r="L23" s="8" t="s">
        <v>14</v>
      </c>
      <c r="M23" s="8">
        <v>1</v>
      </c>
      <c r="N23" s="38">
        <f t="shared" si="2"/>
        <v>230</v>
      </c>
    </row>
    <row r="24" spans="1:14" ht="15">
      <c r="A24" s="73" t="s">
        <v>59</v>
      </c>
      <c r="B24" s="44" t="s">
        <v>27</v>
      </c>
      <c r="C24" s="8">
        <v>57</v>
      </c>
      <c r="D24" s="45">
        <f t="shared" si="0"/>
        <v>28.5</v>
      </c>
      <c r="E24" s="26">
        <v>0</v>
      </c>
      <c r="F24" s="43">
        <f t="shared" si="1"/>
        <v>0</v>
      </c>
      <c r="G24" s="43">
        <v>94</v>
      </c>
      <c r="H24" s="43">
        <v>2</v>
      </c>
      <c r="I24" s="42">
        <v>2</v>
      </c>
      <c r="J24" s="8">
        <v>0.1325</v>
      </c>
      <c r="K24" s="8">
        <v>4</v>
      </c>
      <c r="L24" s="8" t="s">
        <v>14</v>
      </c>
      <c r="M24" s="8">
        <v>1</v>
      </c>
      <c r="N24" s="38">
        <f t="shared" si="2"/>
        <v>188</v>
      </c>
    </row>
    <row r="25" spans="1:14" ht="15">
      <c r="A25" s="73" t="s">
        <v>79</v>
      </c>
      <c r="B25" s="44" t="s">
        <v>27</v>
      </c>
      <c r="C25" s="45">
        <v>44</v>
      </c>
      <c r="D25" s="45">
        <f t="shared" si="0"/>
        <v>22</v>
      </c>
      <c r="E25" s="45">
        <v>7</v>
      </c>
      <c r="F25" s="43">
        <f t="shared" si="1"/>
        <v>3.5</v>
      </c>
      <c r="G25" s="43">
        <v>109</v>
      </c>
      <c r="H25" s="43">
        <v>2</v>
      </c>
      <c r="I25" s="42">
        <v>2</v>
      </c>
      <c r="J25" s="8">
        <v>0.082</v>
      </c>
      <c r="K25" s="8">
        <v>3</v>
      </c>
      <c r="L25" s="8" t="s">
        <v>11</v>
      </c>
      <c r="M25" s="8">
        <v>1.15</v>
      </c>
      <c r="N25" s="38">
        <f t="shared" si="2"/>
        <v>250.7</v>
      </c>
    </row>
    <row r="26" spans="1:14" ht="15">
      <c r="A26" s="73" t="s">
        <v>80</v>
      </c>
      <c r="B26" s="44" t="s">
        <v>23</v>
      </c>
      <c r="C26" s="45">
        <v>55</v>
      </c>
      <c r="D26" s="45">
        <f t="shared" si="0"/>
        <v>27.5</v>
      </c>
      <c r="E26" s="45">
        <v>8</v>
      </c>
      <c r="F26" s="43">
        <f t="shared" si="1"/>
        <v>4</v>
      </c>
      <c r="G26" s="43">
        <v>162</v>
      </c>
      <c r="H26" s="43">
        <v>2</v>
      </c>
      <c r="I26" s="42">
        <v>2</v>
      </c>
      <c r="J26" s="8">
        <v>0.082</v>
      </c>
      <c r="K26" s="8">
        <v>3</v>
      </c>
      <c r="L26" s="8" t="s">
        <v>11</v>
      </c>
      <c r="M26" s="8">
        <v>1.15</v>
      </c>
      <c r="N26" s="38">
        <f t="shared" si="2"/>
        <v>372.59999999999997</v>
      </c>
    </row>
    <row r="27" spans="1:14" ht="15">
      <c r="A27" s="73" t="s">
        <v>65</v>
      </c>
      <c r="B27" s="44" t="s">
        <v>23</v>
      </c>
      <c r="C27" s="45">
        <v>50</v>
      </c>
      <c r="D27" s="45">
        <f t="shared" si="0"/>
        <v>25</v>
      </c>
      <c r="E27" s="26">
        <v>0</v>
      </c>
      <c r="F27" s="43">
        <f t="shared" si="1"/>
        <v>0</v>
      </c>
      <c r="G27" s="43">
        <v>48</v>
      </c>
      <c r="H27" s="43">
        <v>4</v>
      </c>
      <c r="I27" s="42">
        <v>1</v>
      </c>
      <c r="J27" s="8">
        <v>0.1</v>
      </c>
      <c r="K27" s="8">
        <v>4</v>
      </c>
      <c r="L27" s="8" t="s">
        <v>11</v>
      </c>
      <c r="M27" s="8">
        <v>1.15</v>
      </c>
      <c r="N27" s="38">
        <f>G27*I27*M27</f>
        <v>55.199999999999996</v>
      </c>
    </row>
    <row r="28" spans="1:14" ht="15">
      <c r="A28" s="73" t="s">
        <v>81</v>
      </c>
      <c r="B28" s="44" t="s">
        <v>23</v>
      </c>
      <c r="C28" s="8">
        <v>51</v>
      </c>
      <c r="D28" s="45">
        <f t="shared" si="0"/>
        <v>25.5</v>
      </c>
      <c r="E28" s="26">
        <v>0</v>
      </c>
      <c r="F28" s="43">
        <f t="shared" si="1"/>
        <v>0</v>
      </c>
      <c r="G28" s="43">
        <v>87</v>
      </c>
      <c r="H28" s="43">
        <v>2</v>
      </c>
      <c r="I28" s="42">
        <v>2</v>
      </c>
      <c r="J28" s="8">
        <v>0.05</v>
      </c>
      <c r="K28" s="8">
        <v>5</v>
      </c>
      <c r="L28" s="8" t="s">
        <v>14</v>
      </c>
      <c r="M28" s="8">
        <v>1</v>
      </c>
      <c r="N28" s="38">
        <f t="shared" si="2"/>
        <v>174</v>
      </c>
    </row>
    <row r="29" spans="1:14" ht="15">
      <c r="A29" s="73" t="s">
        <v>51</v>
      </c>
      <c r="B29" s="44" t="s">
        <v>23</v>
      </c>
      <c r="C29" s="8">
        <v>50</v>
      </c>
      <c r="D29" s="45">
        <f t="shared" si="0"/>
        <v>25</v>
      </c>
      <c r="E29" s="8">
        <v>27</v>
      </c>
      <c r="F29" s="43">
        <f t="shared" si="1"/>
        <v>13.5</v>
      </c>
      <c r="G29" s="43">
        <v>191</v>
      </c>
      <c r="H29" s="43">
        <v>1</v>
      </c>
      <c r="I29" s="42">
        <v>4.5</v>
      </c>
      <c r="J29" s="8">
        <v>0.065</v>
      </c>
      <c r="K29" s="8">
        <v>5</v>
      </c>
      <c r="L29" s="8" t="s">
        <v>14</v>
      </c>
      <c r="M29" s="8">
        <v>1</v>
      </c>
      <c r="N29" s="38">
        <f t="shared" si="2"/>
        <v>859.5</v>
      </c>
    </row>
    <row r="30" spans="1:14" ht="15">
      <c r="A30" s="73" t="s">
        <v>12</v>
      </c>
      <c r="B30" s="44" t="s">
        <v>13</v>
      </c>
      <c r="C30" s="45">
        <v>76</v>
      </c>
      <c r="D30" s="45">
        <f t="shared" si="0"/>
        <v>38</v>
      </c>
      <c r="E30" s="45">
        <v>33</v>
      </c>
      <c r="F30" s="43">
        <f t="shared" si="1"/>
        <v>16.5</v>
      </c>
      <c r="G30" s="43">
        <v>270</v>
      </c>
      <c r="H30" s="43">
        <v>2</v>
      </c>
      <c r="I30" s="42">
        <v>2</v>
      </c>
      <c r="J30" s="8">
        <v>0.05</v>
      </c>
      <c r="K30" s="8">
        <v>5</v>
      </c>
      <c r="L30" s="8" t="s">
        <v>14</v>
      </c>
      <c r="M30" s="8">
        <v>1</v>
      </c>
      <c r="N30" s="38">
        <f t="shared" si="2"/>
        <v>540</v>
      </c>
    </row>
    <row r="31" spans="1:14" ht="15">
      <c r="A31" s="73" t="s">
        <v>82</v>
      </c>
      <c r="B31" s="44" t="s">
        <v>13</v>
      </c>
      <c r="C31" s="45">
        <v>52</v>
      </c>
      <c r="D31" s="45">
        <f t="shared" si="0"/>
        <v>26</v>
      </c>
      <c r="E31" s="45">
        <v>12</v>
      </c>
      <c r="F31" s="43">
        <f t="shared" si="1"/>
        <v>6</v>
      </c>
      <c r="G31" s="43">
        <f>81+56</f>
        <v>137</v>
      </c>
      <c r="H31" s="43">
        <v>2</v>
      </c>
      <c r="I31" s="42">
        <v>2</v>
      </c>
      <c r="J31" s="8">
        <v>0.05</v>
      </c>
      <c r="K31" s="8">
        <v>5</v>
      </c>
      <c r="L31" s="8" t="s">
        <v>14</v>
      </c>
      <c r="M31" s="8">
        <v>1</v>
      </c>
      <c r="N31" s="38">
        <f t="shared" si="2"/>
        <v>274</v>
      </c>
    </row>
    <row r="32" spans="1:14" ht="15">
      <c r="A32" s="73" t="s">
        <v>66</v>
      </c>
      <c r="B32" s="44" t="s">
        <v>13</v>
      </c>
      <c r="C32" s="45">
        <v>50</v>
      </c>
      <c r="D32" s="45">
        <f t="shared" si="0"/>
        <v>25</v>
      </c>
      <c r="E32" s="26">
        <v>0</v>
      </c>
      <c r="F32" s="43">
        <f t="shared" si="1"/>
        <v>0</v>
      </c>
      <c r="G32" s="43">
        <v>44</v>
      </c>
      <c r="H32" s="43">
        <v>2</v>
      </c>
      <c r="I32" s="42">
        <v>2</v>
      </c>
      <c r="J32" s="8">
        <v>0.082</v>
      </c>
      <c r="K32" s="8">
        <v>5</v>
      </c>
      <c r="L32" s="8" t="s">
        <v>14</v>
      </c>
      <c r="M32" s="8">
        <v>1</v>
      </c>
      <c r="N32" s="38">
        <f t="shared" si="2"/>
        <v>88</v>
      </c>
    </row>
    <row r="33" spans="1:14" ht="15">
      <c r="A33" s="73" t="s">
        <v>60</v>
      </c>
      <c r="B33" s="44" t="s">
        <v>13</v>
      </c>
      <c r="C33" s="8">
        <v>79</v>
      </c>
      <c r="D33" s="45">
        <f t="shared" si="0"/>
        <v>39.5</v>
      </c>
      <c r="E33" s="26">
        <v>0</v>
      </c>
      <c r="F33" s="43">
        <f t="shared" si="1"/>
        <v>0</v>
      </c>
      <c r="G33" s="43">
        <v>119</v>
      </c>
      <c r="H33" s="43">
        <v>2</v>
      </c>
      <c r="I33" s="42">
        <v>2</v>
      </c>
      <c r="J33" s="8">
        <v>0.1</v>
      </c>
      <c r="K33" s="8">
        <v>3</v>
      </c>
      <c r="L33" s="8" t="s">
        <v>11</v>
      </c>
      <c r="M33" s="8">
        <v>1.15</v>
      </c>
      <c r="N33" s="38">
        <f t="shared" si="2"/>
        <v>273.7</v>
      </c>
    </row>
    <row r="34" spans="1:14" ht="15">
      <c r="A34" s="73" t="s">
        <v>60</v>
      </c>
      <c r="B34" s="44" t="s">
        <v>13</v>
      </c>
      <c r="C34" s="8">
        <v>76</v>
      </c>
      <c r="D34" s="45">
        <f t="shared" si="0"/>
        <v>38</v>
      </c>
      <c r="E34" s="26">
        <v>0</v>
      </c>
      <c r="F34" s="43">
        <f t="shared" si="1"/>
        <v>0</v>
      </c>
      <c r="G34" s="43">
        <v>96</v>
      </c>
      <c r="H34" s="43">
        <v>2</v>
      </c>
      <c r="I34" s="42">
        <v>2</v>
      </c>
      <c r="J34" s="8">
        <v>0.1</v>
      </c>
      <c r="K34" s="8">
        <v>3</v>
      </c>
      <c r="L34" s="8" t="s">
        <v>14</v>
      </c>
      <c r="M34" s="8">
        <v>1</v>
      </c>
      <c r="N34" s="38">
        <f t="shared" si="2"/>
        <v>192</v>
      </c>
    </row>
    <row r="35" spans="1:14" ht="15">
      <c r="A35" s="73" t="s">
        <v>76</v>
      </c>
      <c r="B35" s="44" t="s">
        <v>13</v>
      </c>
      <c r="C35" s="8">
        <v>50</v>
      </c>
      <c r="D35" s="45">
        <f t="shared" si="0"/>
        <v>25</v>
      </c>
      <c r="E35" s="79">
        <v>0</v>
      </c>
      <c r="F35" s="43">
        <f t="shared" si="1"/>
        <v>0</v>
      </c>
      <c r="G35" s="43">
        <v>49</v>
      </c>
      <c r="H35" s="43">
        <v>4</v>
      </c>
      <c r="I35" s="42">
        <v>1</v>
      </c>
      <c r="J35" s="8">
        <v>0.1</v>
      </c>
      <c r="K35" s="8">
        <v>4</v>
      </c>
      <c r="L35" s="8" t="s">
        <v>11</v>
      </c>
      <c r="M35" s="8">
        <v>1.15</v>
      </c>
      <c r="N35" s="38">
        <f t="shared" si="2"/>
        <v>56.349999999999994</v>
      </c>
    </row>
    <row r="36" spans="1:14" ht="15">
      <c r="A36" s="73" t="s">
        <v>46</v>
      </c>
      <c r="B36" s="44" t="s">
        <v>13</v>
      </c>
      <c r="C36" s="8">
        <v>55</v>
      </c>
      <c r="D36" s="45">
        <f t="shared" si="0"/>
        <v>27.5</v>
      </c>
      <c r="E36" s="26">
        <v>0</v>
      </c>
      <c r="F36" s="43">
        <f t="shared" si="1"/>
        <v>0</v>
      </c>
      <c r="G36" s="43">
        <v>135</v>
      </c>
      <c r="H36" s="43">
        <v>2</v>
      </c>
      <c r="I36" s="42">
        <v>2</v>
      </c>
      <c r="J36" s="8">
        <v>0.066</v>
      </c>
      <c r="K36" s="8">
        <v>5</v>
      </c>
      <c r="L36" s="8" t="s">
        <v>14</v>
      </c>
      <c r="M36" s="8">
        <v>1</v>
      </c>
      <c r="N36" s="38">
        <f t="shared" si="2"/>
        <v>270</v>
      </c>
    </row>
    <row r="37" spans="1:14" ht="15">
      <c r="A37" s="73" t="s">
        <v>83</v>
      </c>
      <c r="B37" s="44" t="s">
        <v>26</v>
      </c>
      <c r="C37" s="45">
        <v>62</v>
      </c>
      <c r="D37" s="45">
        <f t="shared" si="0"/>
        <v>31</v>
      </c>
      <c r="E37" s="45">
        <v>33</v>
      </c>
      <c r="F37" s="43">
        <f t="shared" si="1"/>
        <v>16.5</v>
      </c>
      <c r="G37" s="43">
        <v>139</v>
      </c>
      <c r="H37" s="43">
        <v>2</v>
      </c>
      <c r="I37" s="42">
        <v>2</v>
      </c>
      <c r="J37" s="8">
        <v>0.082</v>
      </c>
      <c r="K37" s="8">
        <v>3</v>
      </c>
      <c r="L37" s="8" t="s">
        <v>11</v>
      </c>
      <c r="M37" s="8">
        <v>1.15</v>
      </c>
      <c r="N37" s="38">
        <f t="shared" si="2"/>
        <v>319.7</v>
      </c>
    </row>
    <row r="38" spans="1:14" ht="15">
      <c r="A38" s="73" t="s">
        <v>84</v>
      </c>
      <c r="B38" s="44" t="s">
        <v>26</v>
      </c>
      <c r="C38" s="8">
        <v>52</v>
      </c>
      <c r="D38" s="45">
        <f t="shared" si="0"/>
        <v>26</v>
      </c>
      <c r="E38" s="26">
        <v>0</v>
      </c>
      <c r="F38" s="43">
        <f t="shared" si="1"/>
        <v>0</v>
      </c>
      <c r="G38" s="43">
        <v>105</v>
      </c>
      <c r="H38" s="43">
        <v>4</v>
      </c>
      <c r="I38" s="42">
        <v>1</v>
      </c>
      <c r="J38" s="8">
        <v>0.1</v>
      </c>
      <c r="K38" s="8">
        <v>4</v>
      </c>
      <c r="L38" s="8" t="s">
        <v>14</v>
      </c>
      <c r="M38" s="8">
        <v>1</v>
      </c>
      <c r="N38" s="38">
        <f t="shared" si="2"/>
        <v>105</v>
      </c>
    </row>
    <row r="39" spans="1:14" ht="15">
      <c r="A39" s="73" t="s">
        <v>85</v>
      </c>
      <c r="B39" s="44" t="s">
        <v>26</v>
      </c>
      <c r="C39" s="8">
        <v>55</v>
      </c>
      <c r="D39" s="45">
        <f t="shared" si="0"/>
        <v>27.5</v>
      </c>
      <c r="E39" s="8">
        <v>6</v>
      </c>
      <c r="F39" s="43">
        <f t="shared" si="1"/>
        <v>3</v>
      </c>
      <c r="G39" s="43">
        <v>114</v>
      </c>
      <c r="H39" s="43">
        <v>4</v>
      </c>
      <c r="I39" s="42">
        <v>1</v>
      </c>
      <c r="J39" s="8">
        <v>0.1</v>
      </c>
      <c r="K39" s="8">
        <v>4</v>
      </c>
      <c r="L39" s="8" t="s">
        <v>14</v>
      </c>
      <c r="M39" s="8">
        <v>1</v>
      </c>
      <c r="N39" s="38">
        <f t="shared" si="2"/>
        <v>114</v>
      </c>
    </row>
    <row r="40" spans="1:14" ht="15">
      <c r="A40" s="73" t="s">
        <v>85</v>
      </c>
      <c r="B40" s="44" t="s">
        <v>26</v>
      </c>
      <c r="C40" s="8">
        <v>59</v>
      </c>
      <c r="D40" s="45">
        <f t="shared" si="0"/>
        <v>29.5</v>
      </c>
      <c r="E40" s="8">
        <v>8</v>
      </c>
      <c r="F40" s="43">
        <f t="shared" si="1"/>
        <v>4</v>
      </c>
      <c r="G40" s="43">
        <v>144</v>
      </c>
      <c r="H40" s="43">
        <v>4</v>
      </c>
      <c r="I40" s="42">
        <v>1</v>
      </c>
      <c r="J40" s="8">
        <v>0.1</v>
      </c>
      <c r="K40" s="8">
        <v>4</v>
      </c>
      <c r="L40" s="8" t="s">
        <v>11</v>
      </c>
      <c r="M40" s="8">
        <v>1.15</v>
      </c>
      <c r="N40" s="38">
        <f t="shared" si="2"/>
        <v>165.6</v>
      </c>
    </row>
    <row r="41" spans="1:14" ht="15">
      <c r="A41" s="73" t="s">
        <v>86</v>
      </c>
      <c r="B41" s="44" t="s">
        <v>26</v>
      </c>
      <c r="C41" s="80">
        <v>0</v>
      </c>
      <c r="D41" s="45">
        <f t="shared" si="0"/>
        <v>0</v>
      </c>
      <c r="E41" s="8">
        <v>3</v>
      </c>
      <c r="F41" s="43">
        <f t="shared" si="1"/>
        <v>1.5</v>
      </c>
      <c r="G41" s="43">
        <v>4</v>
      </c>
      <c r="H41" s="43">
        <v>4</v>
      </c>
      <c r="I41" s="42">
        <v>1</v>
      </c>
      <c r="J41" s="8">
        <v>0.1</v>
      </c>
      <c r="K41" s="8">
        <v>4</v>
      </c>
      <c r="L41" s="8" t="s">
        <v>96</v>
      </c>
      <c r="M41" s="8">
        <v>1</v>
      </c>
      <c r="N41" s="38">
        <f t="shared" si="2"/>
        <v>4</v>
      </c>
    </row>
    <row r="42" spans="1:14" ht="15">
      <c r="A42" s="73" t="s">
        <v>86</v>
      </c>
      <c r="B42" s="44" t="s">
        <v>26</v>
      </c>
      <c r="C42" s="8">
        <v>57</v>
      </c>
      <c r="D42" s="45">
        <f t="shared" si="0"/>
        <v>28.5</v>
      </c>
      <c r="E42" s="8">
        <v>19</v>
      </c>
      <c r="F42" s="43">
        <f t="shared" si="1"/>
        <v>9.5</v>
      </c>
      <c r="G42" s="43">
        <v>163</v>
      </c>
      <c r="H42" s="43">
        <v>4</v>
      </c>
      <c r="I42" s="42">
        <v>1</v>
      </c>
      <c r="J42" s="8">
        <v>0.1</v>
      </c>
      <c r="K42" s="8">
        <v>4</v>
      </c>
      <c r="L42" s="8" t="s">
        <v>11</v>
      </c>
      <c r="M42" s="8">
        <v>1.15</v>
      </c>
      <c r="N42" s="38">
        <f t="shared" si="2"/>
        <v>187.45</v>
      </c>
    </row>
    <row r="43" spans="1:15" ht="15">
      <c r="A43" s="73" t="s">
        <v>67</v>
      </c>
      <c r="B43" s="44" t="s">
        <v>26</v>
      </c>
      <c r="C43" s="8">
        <v>51</v>
      </c>
      <c r="D43" s="45">
        <f t="shared" si="0"/>
        <v>25.5</v>
      </c>
      <c r="E43" s="25">
        <v>0</v>
      </c>
      <c r="F43" s="43">
        <f t="shared" si="1"/>
        <v>0</v>
      </c>
      <c r="G43" s="43">
        <v>50</v>
      </c>
      <c r="H43" s="43">
        <v>4</v>
      </c>
      <c r="I43" s="42">
        <v>1</v>
      </c>
      <c r="J43" s="8">
        <v>0.1</v>
      </c>
      <c r="K43" s="8">
        <v>3</v>
      </c>
      <c r="L43" s="8" t="s">
        <v>14</v>
      </c>
      <c r="M43" s="8">
        <v>1</v>
      </c>
      <c r="N43" s="38">
        <f t="shared" si="2"/>
        <v>50</v>
      </c>
      <c r="O43" s="20"/>
    </row>
    <row r="44" spans="1:14" ht="15">
      <c r="A44" s="73" t="s">
        <v>8</v>
      </c>
      <c r="B44" s="44" t="s">
        <v>9</v>
      </c>
      <c r="C44" s="45">
        <v>61</v>
      </c>
      <c r="D44" s="45">
        <f t="shared" si="0"/>
        <v>30.5</v>
      </c>
      <c r="E44" s="43">
        <v>21</v>
      </c>
      <c r="F44" s="43">
        <f t="shared" si="1"/>
        <v>10.5</v>
      </c>
      <c r="G44" s="43">
        <v>180</v>
      </c>
      <c r="H44" s="43">
        <v>4</v>
      </c>
      <c r="I44" s="42">
        <v>1</v>
      </c>
      <c r="J44" s="8">
        <v>0.12</v>
      </c>
      <c r="K44" s="8">
        <v>4</v>
      </c>
      <c r="L44" s="8" t="s">
        <v>10</v>
      </c>
      <c r="M44" s="8">
        <v>1</v>
      </c>
      <c r="N44" s="38">
        <f t="shared" si="2"/>
        <v>180</v>
      </c>
    </row>
    <row r="45" spans="1:14" ht="15">
      <c r="A45" s="73" t="s">
        <v>8</v>
      </c>
      <c r="B45" s="44" t="s">
        <v>9</v>
      </c>
      <c r="C45" s="45">
        <v>99</v>
      </c>
      <c r="D45" s="45">
        <f t="shared" si="0"/>
        <v>49.5</v>
      </c>
      <c r="E45" s="43">
        <v>18</v>
      </c>
      <c r="F45" s="43">
        <f t="shared" si="1"/>
        <v>9</v>
      </c>
      <c r="G45" s="43">
        <v>286</v>
      </c>
      <c r="H45" s="43">
        <v>4</v>
      </c>
      <c r="I45" s="42">
        <v>1</v>
      </c>
      <c r="J45" s="8">
        <v>0.12</v>
      </c>
      <c r="K45" s="8">
        <v>4</v>
      </c>
      <c r="L45" s="8" t="s">
        <v>11</v>
      </c>
      <c r="M45" s="8">
        <v>1.15</v>
      </c>
      <c r="N45" s="38">
        <f t="shared" si="2"/>
        <v>328.9</v>
      </c>
    </row>
    <row r="46" spans="1:14" ht="15">
      <c r="A46" s="73" t="s">
        <v>22</v>
      </c>
      <c r="B46" s="44" t="s">
        <v>9</v>
      </c>
      <c r="C46" s="45">
        <v>58</v>
      </c>
      <c r="D46" s="45">
        <f t="shared" si="0"/>
        <v>29</v>
      </c>
      <c r="E46" s="26">
        <v>0</v>
      </c>
      <c r="F46" s="43">
        <f t="shared" si="1"/>
        <v>0</v>
      </c>
      <c r="G46" s="43">
        <v>131</v>
      </c>
      <c r="H46" s="43">
        <v>4</v>
      </c>
      <c r="I46" s="42">
        <v>1</v>
      </c>
      <c r="J46" s="8">
        <v>0.12</v>
      </c>
      <c r="K46" s="8">
        <v>4</v>
      </c>
      <c r="L46" s="8" t="s">
        <v>11</v>
      </c>
      <c r="M46" s="8">
        <v>1.15</v>
      </c>
      <c r="N46" s="38">
        <f t="shared" si="2"/>
        <v>150.64999999999998</v>
      </c>
    </row>
    <row r="47" spans="1:14" ht="15">
      <c r="A47" s="73" t="s">
        <v>87</v>
      </c>
      <c r="B47" s="44" t="s">
        <v>9</v>
      </c>
      <c r="C47" s="45">
        <v>63</v>
      </c>
      <c r="D47" s="45">
        <f t="shared" si="0"/>
        <v>31.5</v>
      </c>
      <c r="E47" s="43">
        <v>34</v>
      </c>
      <c r="F47" s="43">
        <f t="shared" si="1"/>
        <v>17</v>
      </c>
      <c r="G47" s="43">
        <v>161</v>
      </c>
      <c r="H47" s="43">
        <v>2</v>
      </c>
      <c r="I47" s="42">
        <v>2</v>
      </c>
      <c r="J47" s="8">
        <v>0.082</v>
      </c>
      <c r="K47" s="8">
        <v>3</v>
      </c>
      <c r="L47" s="8" t="s">
        <v>11</v>
      </c>
      <c r="M47" s="8">
        <v>1.15</v>
      </c>
      <c r="N47" s="38">
        <f t="shared" si="2"/>
        <v>370.29999999999995</v>
      </c>
    </row>
    <row r="48" spans="1:14" ht="15">
      <c r="A48" s="73" t="s">
        <v>48</v>
      </c>
      <c r="B48" s="44" t="s">
        <v>9</v>
      </c>
      <c r="C48" s="8">
        <v>68</v>
      </c>
      <c r="D48" s="45">
        <f t="shared" si="0"/>
        <v>34</v>
      </c>
      <c r="E48" s="26">
        <v>0</v>
      </c>
      <c r="F48" s="43">
        <f t="shared" si="1"/>
        <v>0</v>
      </c>
      <c r="G48" s="43">
        <v>171</v>
      </c>
      <c r="H48" s="43">
        <v>4</v>
      </c>
      <c r="I48" s="42">
        <v>1</v>
      </c>
      <c r="J48" s="8">
        <v>0.1</v>
      </c>
      <c r="K48" s="8">
        <v>4</v>
      </c>
      <c r="L48" s="8" t="s">
        <v>14</v>
      </c>
      <c r="M48" s="8">
        <v>1</v>
      </c>
      <c r="N48" s="38">
        <f t="shared" si="2"/>
        <v>171</v>
      </c>
    </row>
    <row r="49" spans="1:14" ht="15">
      <c r="A49" s="73" t="s">
        <v>68</v>
      </c>
      <c r="B49" s="44" t="s">
        <v>19</v>
      </c>
      <c r="C49" s="45">
        <v>50</v>
      </c>
      <c r="D49" s="45">
        <f t="shared" si="0"/>
        <v>25</v>
      </c>
      <c r="E49" s="25">
        <v>0</v>
      </c>
      <c r="F49" s="43">
        <f t="shared" si="1"/>
        <v>0</v>
      </c>
      <c r="G49" s="43">
        <v>47</v>
      </c>
      <c r="H49" s="43">
        <v>4</v>
      </c>
      <c r="I49" s="42">
        <v>1</v>
      </c>
      <c r="J49" s="8">
        <v>0.1</v>
      </c>
      <c r="K49" s="8">
        <v>4</v>
      </c>
      <c r="L49" s="8" t="s">
        <v>11</v>
      </c>
      <c r="M49" s="8">
        <v>1.15</v>
      </c>
      <c r="N49" s="38">
        <f t="shared" si="2"/>
        <v>54.05</v>
      </c>
    </row>
    <row r="50" spans="1:14" ht="15">
      <c r="A50" s="73" t="s">
        <v>88</v>
      </c>
      <c r="B50" s="44" t="s">
        <v>19</v>
      </c>
      <c r="C50" s="45">
        <v>64</v>
      </c>
      <c r="D50" s="45">
        <f t="shared" si="0"/>
        <v>32</v>
      </c>
      <c r="E50" s="45">
        <v>14</v>
      </c>
      <c r="F50" s="43">
        <f t="shared" si="1"/>
        <v>7</v>
      </c>
      <c r="G50" s="43">
        <v>152</v>
      </c>
      <c r="H50" s="43">
        <v>4</v>
      </c>
      <c r="I50" s="42">
        <v>1</v>
      </c>
      <c r="J50" s="8">
        <v>0.1</v>
      </c>
      <c r="K50" s="8">
        <v>4</v>
      </c>
      <c r="L50" s="8" t="s">
        <v>11</v>
      </c>
      <c r="M50" s="8">
        <v>1.15</v>
      </c>
      <c r="N50" s="38">
        <f t="shared" si="2"/>
        <v>174.79999999999998</v>
      </c>
    </row>
    <row r="51" spans="1:14" ht="15">
      <c r="A51" s="73" t="s">
        <v>44</v>
      </c>
      <c r="B51" s="44" t="s">
        <v>19</v>
      </c>
      <c r="C51" s="8">
        <v>59</v>
      </c>
      <c r="D51" s="45">
        <f t="shared" si="0"/>
        <v>29.5</v>
      </c>
      <c r="E51" s="43">
        <v>25</v>
      </c>
      <c r="F51" s="43">
        <f t="shared" si="1"/>
        <v>12.5</v>
      </c>
      <c r="G51" s="43">
        <v>160</v>
      </c>
      <c r="H51" s="43">
        <v>4</v>
      </c>
      <c r="I51" s="42">
        <v>1</v>
      </c>
      <c r="J51" s="8">
        <v>0.12</v>
      </c>
      <c r="K51" s="8">
        <v>4</v>
      </c>
      <c r="L51" s="8" t="s">
        <v>14</v>
      </c>
      <c r="M51" s="8">
        <v>1</v>
      </c>
      <c r="N51" s="38">
        <f t="shared" si="2"/>
        <v>160</v>
      </c>
    </row>
    <row r="52" spans="1:14" ht="15">
      <c r="A52" s="73" t="s">
        <v>47</v>
      </c>
      <c r="B52" s="44" t="s">
        <v>19</v>
      </c>
      <c r="C52" s="8">
        <v>56</v>
      </c>
      <c r="D52" s="45">
        <f t="shared" si="0"/>
        <v>28</v>
      </c>
      <c r="E52" s="43">
        <v>13</v>
      </c>
      <c r="F52" s="43">
        <f t="shared" si="1"/>
        <v>6.5</v>
      </c>
      <c r="G52" s="43">
        <v>149</v>
      </c>
      <c r="H52" s="43">
        <v>4</v>
      </c>
      <c r="I52" s="42">
        <v>1</v>
      </c>
      <c r="J52" s="8">
        <v>0.12</v>
      </c>
      <c r="K52" s="8">
        <v>4</v>
      </c>
      <c r="L52" s="8" t="s">
        <v>14</v>
      </c>
      <c r="M52" s="8">
        <v>1</v>
      </c>
      <c r="N52" s="38">
        <f t="shared" si="2"/>
        <v>149</v>
      </c>
    </row>
    <row r="53" spans="1:14" ht="15">
      <c r="A53" s="73" t="s">
        <v>49</v>
      </c>
      <c r="B53" s="44" t="s">
        <v>19</v>
      </c>
      <c r="C53" s="8">
        <v>58</v>
      </c>
      <c r="D53" s="45">
        <f t="shared" si="0"/>
        <v>29</v>
      </c>
      <c r="E53" s="26">
        <v>0</v>
      </c>
      <c r="F53" s="43">
        <f t="shared" si="1"/>
        <v>0</v>
      </c>
      <c r="G53" s="43">
        <v>124</v>
      </c>
      <c r="H53" s="43">
        <v>4</v>
      </c>
      <c r="I53" s="42">
        <v>1</v>
      </c>
      <c r="J53" s="8">
        <v>0.12</v>
      </c>
      <c r="K53" s="8">
        <v>4</v>
      </c>
      <c r="L53" s="8" t="s">
        <v>11</v>
      </c>
      <c r="M53" s="8">
        <v>1.15</v>
      </c>
      <c r="N53" s="38">
        <f t="shared" si="2"/>
        <v>142.6</v>
      </c>
    </row>
    <row r="54" spans="1:14" ht="15">
      <c r="A54" s="73" t="s">
        <v>50</v>
      </c>
      <c r="B54" s="44" t="s">
        <v>19</v>
      </c>
      <c r="C54" s="8">
        <v>57</v>
      </c>
      <c r="D54" s="45">
        <f t="shared" si="0"/>
        <v>28.5</v>
      </c>
      <c r="E54" s="43">
        <v>22</v>
      </c>
      <c r="F54" s="43">
        <f t="shared" si="1"/>
        <v>11</v>
      </c>
      <c r="G54" s="43">
        <v>172</v>
      </c>
      <c r="H54" s="43">
        <v>4</v>
      </c>
      <c r="I54" s="42">
        <v>1</v>
      </c>
      <c r="J54" s="8">
        <v>0.12</v>
      </c>
      <c r="K54" s="8">
        <v>4</v>
      </c>
      <c r="L54" s="8" t="s">
        <v>14</v>
      </c>
      <c r="M54" s="8">
        <v>1</v>
      </c>
      <c r="N54" s="38">
        <f t="shared" si="2"/>
        <v>172</v>
      </c>
    </row>
    <row r="55" spans="1:14" ht="15">
      <c r="A55" s="73" t="s">
        <v>15</v>
      </c>
      <c r="B55" s="44" t="s">
        <v>16</v>
      </c>
      <c r="C55" s="45">
        <v>51</v>
      </c>
      <c r="D55" s="45">
        <f t="shared" si="0"/>
        <v>25.5</v>
      </c>
      <c r="E55" s="45">
        <v>7</v>
      </c>
      <c r="F55" s="43">
        <f t="shared" si="1"/>
        <v>3.5</v>
      </c>
      <c r="G55" s="43">
        <v>132</v>
      </c>
      <c r="H55" s="43">
        <v>2</v>
      </c>
      <c r="I55" s="42">
        <v>2</v>
      </c>
      <c r="J55" s="8">
        <v>0.1</v>
      </c>
      <c r="K55" s="8">
        <v>3</v>
      </c>
      <c r="L55" s="8" t="s">
        <v>14</v>
      </c>
      <c r="M55" s="8">
        <v>1</v>
      </c>
      <c r="N55" s="38">
        <f t="shared" si="2"/>
        <v>264</v>
      </c>
    </row>
    <row r="56" spans="1:14" ht="15">
      <c r="A56" s="73" t="s">
        <v>20</v>
      </c>
      <c r="B56" s="44" t="s">
        <v>16</v>
      </c>
      <c r="C56" s="45">
        <v>33</v>
      </c>
      <c r="D56" s="45">
        <f t="shared" si="0"/>
        <v>16.5</v>
      </c>
      <c r="E56" s="43">
        <v>19</v>
      </c>
      <c r="F56" s="43">
        <f t="shared" si="1"/>
        <v>9.5</v>
      </c>
      <c r="G56" s="43">
        <f>20+82</f>
        <v>102</v>
      </c>
      <c r="H56" s="43">
        <v>2</v>
      </c>
      <c r="I56" s="42">
        <v>2</v>
      </c>
      <c r="J56" s="8">
        <v>0.125</v>
      </c>
      <c r="K56" s="8">
        <v>4</v>
      </c>
      <c r="L56" s="8" t="s">
        <v>14</v>
      </c>
      <c r="M56" s="8">
        <v>1</v>
      </c>
      <c r="N56" s="38">
        <f t="shared" si="2"/>
        <v>204</v>
      </c>
    </row>
    <row r="57" spans="1:14" ht="15">
      <c r="A57" s="73" t="s">
        <v>21</v>
      </c>
      <c r="B57" s="46" t="s">
        <v>16</v>
      </c>
      <c r="C57" s="45">
        <v>38</v>
      </c>
      <c r="D57" s="45">
        <f t="shared" si="0"/>
        <v>19</v>
      </c>
      <c r="E57" s="43">
        <v>13</v>
      </c>
      <c r="F57" s="43">
        <f t="shared" si="1"/>
        <v>6.5</v>
      </c>
      <c r="G57" s="43">
        <f>77+14</f>
        <v>91</v>
      </c>
      <c r="H57" s="43">
        <v>4</v>
      </c>
      <c r="I57" s="42">
        <v>1</v>
      </c>
      <c r="J57" s="8">
        <v>0.1</v>
      </c>
      <c r="K57" s="8">
        <v>4</v>
      </c>
      <c r="L57" s="8" t="s">
        <v>14</v>
      </c>
      <c r="M57" s="8">
        <v>1</v>
      </c>
      <c r="N57" s="38">
        <f t="shared" si="2"/>
        <v>91</v>
      </c>
    </row>
    <row r="58" spans="1:14" ht="15">
      <c r="A58" s="73" t="s">
        <v>37</v>
      </c>
      <c r="B58" s="46" t="s">
        <v>16</v>
      </c>
      <c r="C58" s="8">
        <v>54</v>
      </c>
      <c r="D58" s="45">
        <f t="shared" si="0"/>
        <v>27</v>
      </c>
      <c r="E58" s="43">
        <v>7</v>
      </c>
      <c r="F58" s="43">
        <f t="shared" si="1"/>
        <v>3.5</v>
      </c>
      <c r="G58" s="43">
        <v>148</v>
      </c>
      <c r="H58" s="43">
        <v>2</v>
      </c>
      <c r="I58" s="42">
        <v>2</v>
      </c>
      <c r="J58" s="8">
        <v>0.082</v>
      </c>
      <c r="K58" s="8">
        <v>5</v>
      </c>
      <c r="L58" s="8" t="s">
        <v>14</v>
      </c>
      <c r="M58" s="8">
        <v>1</v>
      </c>
      <c r="N58" s="38">
        <f t="shared" si="2"/>
        <v>296</v>
      </c>
    </row>
    <row r="59" spans="1:14" ht="15">
      <c r="A59" s="73" t="s">
        <v>43</v>
      </c>
      <c r="B59" s="44" t="s">
        <v>16</v>
      </c>
      <c r="C59" s="8">
        <v>61</v>
      </c>
      <c r="D59" s="45">
        <f t="shared" si="0"/>
        <v>30.5</v>
      </c>
      <c r="E59" s="43">
        <v>14</v>
      </c>
      <c r="F59" s="43">
        <f t="shared" si="1"/>
        <v>7</v>
      </c>
      <c r="G59" s="43">
        <v>161</v>
      </c>
      <c r="H59" s="43">
        <v>2</v>
      </c>
      <c r="I59" s="42">
        <v>2</v>
      </c>
      <c r="J59" s="8">
        <v>0.1</v>
      </c>
      <c r="K59" s="8">
        <v>3</v>
      </c>
      <c r="L59" s="8" t="s">
        <v>11</v>
      </c>
      <c r="M59" s="8">
        <v>1.15</v>
      </c>
      <c r="N59" s="38">
        <f t="shared" si="2"/>
        <v>370.29999999999995</v>
      </c>
    </row>
    <row r="60" spans="1:14" ht="15">
      <c r="A60" s="73" t="s">
        <v>43</v>
      </c>
      <c r="B60" s="44" t="s">
        <v>16</v>
      </c>
      <c r="C60" s="8"/>
      <c r="D60" s="45"/>
      <c r="E60" s="43"/>
      <c r="F60" s="43"/>
      <c r="G60" s="43">
        <v>23</v>
      </c>
      <c r="H60" s="43">
        <v>2</v>
      </c>
      <c r="I60" s="42">
        <v>2</v>
      </c>
      <c r="J60" s="8">
        <v>0.1</v>
      </c>
      <c r="K60" s="8">
        <v>3</v>
      </c>
      <c r="L60" s="8" t="s">
        <v>14</v>
      </c>
      <c r="M60" s="8">
        <v>1</v>
      </c>
      <c r="N60" s="38">
        <f t="shared" si="2"/>
        <v>46</v>
      </c>
    </row>
    <row r="61" spans="1:14" ht="15">
      <c r="A61" s="73" t="s">
        <v>89</v>
      </c>
      <c r="B61" s="44" t="s">
        <v>24</v>
      </c>
      <c r="C61" s="45">
        <v>50</v>
      </c>
      <c r="D61" s="45">
        <f t="shared" si="0"/>
        <v>25</v>
      </c>
      <c r="E61" s="43">
        <v>17</v>
      </c>
      <c r="F61" s="43">
        <f t="shared" si="1"/>
        <v>8.5</v>
      </c>
      <c r="G61" s="43">
        <v>115</v>
      </c>
      <c r="H61" s="43">
        <v>2</v>
      </c>
      <c r="I61" s="42">
        <v>2</v>
      </c>
      <c r="J61" s="8">
        <v>0.082</v>
      </c>
      <c r="K61" s="8">
        <v>3</v>
      </c>
      <c r="L61" s="8" t="s">
        <v>25</v>
      </c>
      <c r="M61" s="8">
        <v>1</v>
      </c>
      <c r="N61" s="38">
        <f t="shared" si="2"/>
        <v>230</v>
      </c>
    </row>
    <row r="62" spans="1:14" ht="15">
      <c r="A62" s="73" t="s">
        <v>65</v>
      </c>
      <c r="B62" s="44" t="s">
        <v>24</v>
      </c>
      <c r="C62" s="45">
        <v>57</v>
      </c>
      <c r="D62" s="45">
        <f t="shared" si="0"/>
        <v>28.5</v>
      </c>
      <c r="E62" s="26">
        <v>0</v>
      </c>
      <c r="F62" s="43">
        <f t="shared" si="1"/>
        <v>0</v>
      </c>
      <c r="G62" s="43">
        <v>125</v>
      </c>
      <c r="H62" s="43">
        <v>4</v>
      </c>
      <c r="I62" s="42">
        <v>1</v>
      </c>
      <c r="J62" s="8">
        <v>0.1</v>
      </c>
      <c r="K62" s="8">
        <v>4</v>
      </c>
      <c r="L62" s="8" t="s">
        <v>11</v>
      </c>
      <c r="M62" s="8">
        <v>1.15</v>
      </c>
      <c r="N62" s="38">
        <f t="shared" si="2"/>
        <v>143.75</v>
      </c>
    </row>
    <row r="63" spans="1:14" ht="15">
      <c r="A63" s="73" t="s">
        <v>90</v>
      </c>
      <c r="B63" s="44" t="s">
        <v>24</v>
      </c>
      <c r="C63" s="8">
        <v>59</v>
      </c>
      <c r="D63" s="45">
        <f t="shared" si="0"/>
        <v>29.5</v>
      </c>
      <c r="E63" s="45">
        <v>19</v>
      </c>
      <c r="F63" s="43">
        <f t="shared" si="1"/>
        <v>9.5</v>
      </c>
      <c r="G63" s="43">
        <v>169</v>
      </c>
      <c r="H63" s="43">
        <v>4</v>
      </c>
      <c r="I63" s="42">
        <v>1</v>
      </c>
      <c r="J63" s="8">
        <v>0.1</v>
      </c>
      <c r="K63" s="8">
        <v>4</v>
      </c>
      <c r="L63" s="8" t="s">
        <v>11</v>
      </c>
      <c r="M63" s="8">
        <v>1.15</v>
      </c>
      <c r="N63" s="38">
        <f t="shared" si="2"/>
        <v>194.35</v>
      </c>
    </row>
    <row r="64" spans="1:14" ht="15">
      <c r="A64" s="73" t="s">
        <v>28</v>
      </c>
      <c r="B64" s="44" t="s">
        <v>24</v>
      </c>
      <c r="C64" s="45">
        <v>56</v>
      </c>
      <c r="D64" s="45">
        <f t="shared" si="0"/>
        <v>28</v>
      </c>
      <c r="E64" s="45">
        <v>35</v>
      </c>
      <c r="F64" s="43">
        <f t="shared" si="1"/>
        <v>17.5</v>
      </c>
      <c r="G64" s="43">
        <v>226</v>
      </c>
      <c r="H64" s="43">
        <v>3</v>
      </c>
      <c r="I64" s="42">
        <v>1.5</v>
      </c>
      <c r="J64" s="8">
        <v>0.066</v>
      </c>
      <c r="K64" s="8">
        <v>5</v>
      </c>
      <c r="L64" s="8" t="s">
        <v>14</v>
      </c>
      <c r="M64" s="8">
        <v>1</v>
      </c>
      <c r="N64" s="38">
        <f t="shared" si="2"/>
        <v>339</v>
      </c>
    </row>
    <row r="65" spans="1:14" ht="15">
      <c r="A65" s="73" t="s">
        <v>40</v>
      </c>
      <c r="B65" s="44" t="s">
        <v>24</v>
      </c>
      <c r="C65" s="8">
        <v>65</v>
      </c>
      <c r="D65" s="45">
        <f t="shared" si="0"/>
        <v>32.5</v>
      </c>
      <c r="E65" s="43">
        <v>30</v>
      </c>
      <c r="F65" s="43">
        <f t="shared" si="1"/>
        <v>15</v>
      </c>
      <c r="G65" s="43">
        <v>231</v>
      </c>
      <c r="H65" s="43">
        <v>2</v>
      </c>
      <c r="I65" s="42">
        <v>2</v>
      </c>
      <c r="J65" s="8">
        <v>0.066</v>
      </c>
      <c r="K65" s="8">
        <v>5</v>
      </c>
      <c r="L65" s="8" t="s">
        <v>14</v>
      </c>
      <c r="M65" s="8">
        <v>1</v>
      </c>
      <c r="N65" s="38">
        <f t="shared" si="2"/>
        <v>462</v>
      </c>
    </row>
    <row r="66" spans="1:14" ht="15">
      <c r="A66" s="73" t="s">
        <v>41</v>
      </c>
      <c r="B66" s="44" t="s">
        <v>24</v>
      </c>
      <c r="C66" s="8">
        <v>80</v>
      </c>
      <c r="D66" s="45">
        <f t="shared" si="0"/>
        <v>40</v>
      </c>
      <c r="E66" s="43">
        <v>26</v>
      </c>
      <c r="F66" s="43">
        <f t="shared" si="1"/>
        <v>13</v>
      </c>
      <c r="G66" s="43">
        <v>286</v>
      </c>
      <c r="H66" s="43">
        <v>3</v>
      </c>
      <c r="I66" s="42">
        <v>1.5</v>
      </c>
      <c r="J66" s="8">
        <v>0.066</v>
      </c>
      <c r="K66" s="8">
        <v>5</v>
      </c>
      <c r="L66" s="8" t="s">
        <v>14</v>
      </c>
      <c r="M66" s="8">
        <v>1</v>
      </c>
      <c r="N66" s="38">
        <f t="shared" si="2"/>
        <v>429</v>
      </c>
    </row>
    <row r="67" spans="1:14" ht="15.75" thickBot="1">
      <c r="A67" s="74" t="s">
        <v>45</v>
      </c>
      <c r="B67" s="75" t="s">
        <v>24</v>
      </c>
      <c r="C67" s="40">
        <v>109</v>
      </c>
      <c r="D67" s="76">
        <f t="shared" si="0"/>
        <v>54.5</v>
      </c>
      <c r="E67" s="39">
        <v>0</v>
      </c>
      <c r="F67" s="77">
        <f t="shared" si="1"/>
        <v>0</v>
      </c>
      <c r="G67" s="77">
        <v>277</v>
      </c>
      <c r="H67" s="77">
        <v>1</v>
      </c>
      <c r="I67" s="78">
        <v>4.5</v>
      </c>
      <c r="J67" s="40">
        <v>0.065</v>
      </c>
      <c r="K67" s="40">
        <v>5</v>
      </c>
      <c r="L67" s="40" t="s">
        <v>14</v>
      </c>
      <c r="M67" s="40">
        <v>1</v>
      </c>
      <c r="N67" s="38">
        <f t="shared" si="2"/>
        <v>1246.5</v>
      </c>
    </row>
    <row r="68" spans="12:15" ht="15.75" thickBot="1">
      <c r="L68" s="2"/>
      <c r="M68" s="2"/>
      <c r="N68" s="34">
        <f>SUM(N4:N67)</f>
        <v>16708.025</v>
      </c>
      <c r="O68" s="4" t="s">
        <v>52</v>
      </c>
    </row>
    <row r="69" ht="15">
      <c r="A69" s="33" t="s">
        <v>129</v>
      </c>
    </row>
    <row r="70" ht="15">
      <c r="A70" s="81" t="s">
        <v>101</v>
      </c>
    </row>
    <row r="74" ht="15">
      <c r="A74" s="61" t="s">
        <v>131</v>
      </c>
    </row>
  </sheetData>
  <sheetProtection/>
  <autoFilter ref="A3:N70">
    <sortState ref="A4:N74">
      <sortCondition sortBy="value" ref="B4:B74"/>
    </sortState>
  </autoFilter>
  <mergeCells count="1">
    <mergeCell ref="A1:M1"/>
  </mergeCells>
  <printOptions/>
  <pageMargins left="0.5118110236220472" right="0.5118110236220472" top="1.1811023622047245" bottom="1.1811023622047245" header="0.7874015748031497" footer="0.7874015748031497"/>
  <pageSetup fitToHeight="2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4" sqref="D14"/>
    </sheetView>
  </sheetViews>
  <sheetFormatPr defaultColWidth="8.625" defaultRowHeight="14.25"/>
  <cols>
    <col min="1" max="1" width="39.00390625" style="1" bestFit="1" customWidth="1"/>
    <col min="2" max="2" width="12.875" style="1" customWidth="1"/>
    <col min="3" max="3" width="10.625" style="1" customWidth="1"/>
    <col min="4" max="4" width="9.625" style="1" customWidth="1"/>
    <col min="5" max="5" width="10.75390625" style="1" customWidth="1"/>
    <col min="6" max="6" width="15.125" style="1" customWidth="1"/>
    <col min="7" max="7" width="16.75390625" style="1" bestFit="1" customWidth="1"/>
    <col min="8" max="16384" width="8.625" style="1" customWidth="1"/>
  </cols>
  <sheetData>
    <row r="1" spans="1:3" ht="23.25">
      <c r="A1" s="86" t="s">
        <v>116</v>
      </c>
      <c r="B1" s="86"/>
      <c r="C1" s="86"/>
    </row>
    <row r="3" spans="1:6" ht="64.5" customHeight="1">
      <c r="A3" s="3" t="s">
        <v>53</v>
      </c>
      <c r="B3" s="3" t="s">
        <v>1</v>
      </c>
      <c r="C3" s="3" t="s">
        <v>134</v>
      </c>
      <c r="D3" s="12" t="s">
        <v>56</v>
      </c>
      <c r="E3" s="12" t="s">
        <v>57</v>
      </c>
      <c r="F3" s="9" t="s">
        <v>7</v>
      </c>
    </row>
    <row r="4" spans="1:6" ht="15">
      <c r="A4" s="55" t="s">
        <v>69</v>
      </c>
      <c r="B4" s="56" t="s">
        <v>58</v>
      </c>
      <c r="C4" s="57">
        <v>22</v>
      </c>
      <c r="D4" s="58">
        <v>0.75</v>
      </c>
      <c r="E4" s="58">
        <v>2</v>
      </c>
      <c r="F4" s="58">
        <f>C4*E4</f>
        <v>44</v>
      </c>
    </row>
    <row r="5" spans="1:6" ht="15">
      <c r="A5" s="55" t="s">
        <v>70</v>
      </c>
      <c r="B5" s="56" t="s">
        <v>18</v>
      </c>
      <c r="C5" s="57">
        <v>28</v>
      </c>
      <c r="D5" s="58">
        <v>0.75</v>
      </c>
      <c r="E5" s="58">
        <v>2</v>
      </c>
      <c r="F5" s="58">
        <f aca="true" t="shared" si="0" ref="F5:F10">C5*E5</f>
        <v>56</v>
      </c>
    </row>
    <row r="6" spans="1:6" ht="15">
      <c r="A6" s="55" t="s">
        <v>108</v>
      </c>
      <c r="B6" s="56" t="s">
        <v>32</v>
      </c>
      <c r="C6" s="57">
        <v>12</v>
      </c>
      <c r="D6" s="58">
        <v>0.75</v>
      </c>
      <c r="E6" s="58">
        <v>1</v>
      </c>
      <c r="F6" s="58">
        <f t="shared" si="0"/>
        <v>12</v>
      </c>
    </row>
    <row r="7" spans="1:7" ht="15">
      <c r="A7" s="55" t="s">
        <v>107</v>
      </c>
      <c r="B7" s="56" t="s">
        <v>26</v>
      </c>
      <c r="C7" s="57">
        <v>10</v>
      </c>
      <c r="D7" s="58">
        <v>0.75</v>
      </c>
      <c r="E7" s="58">
        <v>1</v>
      </c>
      <c r="F7" s="58">
        <f t="shared" si="0"/>
        <v>10</v>
      </c>
      <c r="G7" s="20"/>
    </row>
    <row r="8" spans="1:6" ht="15">
      <c r="A8" s="55" t="s">
        <v>71</v>
      </c>
      <c r="B8" s="56" t="s">
        <v>16</v>
      </c>
      <c r="C8" s="57">
        <v>28</v>
      </c>
      <c r="D8" s="58">
        <v>0.75</v>
      </c>
      <c r="E8" s="58">
        <v>2</v>
      </c>
      <c r="F8" s="58">
        <f t="shared" si="0"/>
        <v>56</v>
      </c>
    </row>
    <row r="9" spans="1:6" ht="15">
      <c r="A9" s="55" t="s">
        <v>72</v>
      </c>
      <c r="B9" s="56" t="s">
        <v>24</v>
      </c>
      <c r="C9" s="57">
        <v>27</v>
      </c>
      <c r="D9" s="58">
        <v>0.75</v>
      </c>
      <c r="E9" s="58">
        <v>2</v>
      </c>
      <c r="F9" s="58">
        <f t="shared" si="0"/>
        <v>54</v>
      </c>
    </row>
    <row r="10" spans="1:6" ht="15.75" thickBot="1">
      <c r="A10" s="55" t="s">
        <v>73</v>
      </c>
      <c r="B10" s="56" t="s">
        <v>24</v>
      </c>
      <c r="C10" s="57">
        <v>16</v>
      </c>
      <c r="D10" s="58">
        <v>0.75</v>
      </c>
      <c r="E10" s="58">
        <v>4.5</v>
      </c>
      <c r="F10" s="58">
        <f t="shared" si="0"/>
        <v>72</v>
      </c>
    </row>
    <row r="11" spans="5:7" ht="15.75" thickBot="1">
      <c r="E11" s="13"/>
      <c r="F11" s="47">
        <f>SUM(F4:F10)</f>
        <v>304</v>
      </c>
      <c r="G11" s="10" t="s">
        <v>52</v>
      </c>
    </row>
    <row r="13" spans="1:2" ht="15">
      <c r="A13" s="61" t="s">
        <v>135</v>
      </c>
      <c r="B13" s="61"/>
    </row>
  </sheetData>
  <sheetProtection/>
  <autoFilter ref="A3:F11"/>
  <mergeCells count="1">
    <mergeCell ref="A1:C1"/>
  </mergeCells>
  <printOptions/>
  <pageMargins left="0.5118110236220472" right="0.5118110236220472" top="1.1811023622047245" bottom="1.1811023622047245" header="0.7874015748031497" footer="0.7874015748031497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20.00390625" style="0" bestFit="1" customWidth="1"/>
    <col min="2" max="2" width="15.625" style="0" bestFit="1" customWidth="1"/>
    <col min="3" max="4" width="14.125" style="0" bestFit="1" customWidth="1"/>
    <col min="5" max="5" width="14.125" style="0" customWidth="1"/>
    <col min="6" max="6" width="14.125" style="0" bestFit="1" customWidth="1"/>
    <col min="7" max="7" width="12.375" style="0" hidden="1" customWidth="1"/>
    <col min="8" max="8" width="12.375" style="0" customWidth="1"/>
    <col min="9" max="9" width="19.875" style="0" bestFit="1" customWidth="1"/>
    <col min="10" max="13" width="14.125" style="0" bestFit="1" customWidth="1"/>
  </cols>
  <sheetData>
    <row r="1" spans="1:6" ht="20.25">
      <c r="A1" s="87" t="s">
        <v>117</v>
      </c>
      <c r="B1" s="87"/>
      <c r="C1" s="87"/>
      <c r="D1" s="87"/>
      <c r="E1" s="87"/>
      <c r="F1" s="87"/>
    </row>
    <row r="4" spans="1:6" ht="45">
      <c r="A4" s="5" t="s">
        <v>1</v>
      </c>
      <c r="B4" s="17" t="s">
        <v>54</v>
      </c>
      <c r="C4" s="17" t="s">
        <v>55</v>
      </c>
      <c r="D4" s="5" t="s">
        <v>119</v>
      </c>
      <c r="E4" s="5" t="s">
        <v>126</v>
      </c>
      <c r="F4" s="6" t="s">
        <v>100</v>
      </c>
    </row>
    <row r="5" spans="1:10" ht="15">
      <c r="A5" s="14" t="s">
        <v>18</v>
      </c>
      <c r="B5" s="18">
        <v>2271</v>
      </c>
      <c r="C5" s="69">
        <v>39</v>
      </c>
      <c r="D5" s="16"/>
      <c r="E5" s="16">
        <f>B5+C5+D5</f>
        <v>2310</v>
      </c>
      <c r="F5" s="7">
        <f>E5/E15</f>
        <v>0.136986301369863</v>
      </c>
      <c r="G5" s="27"/>
      <c r="H5" s="27"/>
      <c r="J5" s="28"/>
    </row>
    <row r="6" spans="1:10" ht="15">
      <c r="A6" s="14" t="s">
        <v>32</v>
      </c>
      <c r="B6" s="18">
        <v>3063</v>
      </c>
      <c r="C6" s="69">
        <v>23</v>
      </c>
      <c r="D6" s="16"/>
      <c r="E6" s="16">
        <f aca="true" t="shared" si="0" ref="E6:E14">B6+C6+D6</f>
        <v>3086</v>
      </c>
      <c r="F6" s="7">
        <f>E6/E15</f>
        <v>0.18300421040147066</v>
      </c>
      <c r="G6" s="27"/>
      <c r="H6" s="27"/>
      <c r="J6" s="28"/>
    </row>
    <row r="7" spans="1:10" ht="15">
      <c r="A7" s="14" t="s">
        <v>27</v>
      </c>
      <c r="B7" s="18">
        <v>904</v>
      </c>
      <c r="C7" s="69"/>
      <c r="D7" s="71"/>
      <c r="E7" s="16">
        <f t="shared" si="0"/>
        <v>904</v>
      </c>
      <c r="F7" s="7">
        <f>E7/E15</f>
        <v>0.05360849196465635</v>
      </c>
      <c r="G7" s="27"/>
      <c r="H7" s="27"/>
      <c r="J7" s="28"/>
    </row>
    <row r="8" spans="1:10" ht="15">
      <c r="A8" s="14" t="s">
        <v>23</v>
      </c>
      <c r="B8" s="18">
        <v>1461</v>
      </c>
      <c r="C8" s="69"/>
      <c r="D8" s="71"/>
      <c r="E8" s="16">
        <f t="shared" si="0"/>
        <v>1461</v>
      </c>
      <c r="F8" s="7">
        <f>E8/E15</f>
        <v>0.08663938800925103</v>
      </c>
      <c r="G8" s="27"/>
      <c r="H8" s="27"/>
      <c r="J8" s="28"/>
    </row>
    <row r="9" spans="1:10" ht="15">
      <c r="A9" s="14" t="s">
        <v>13</v>
      </c>
      <c r="B9" s="18">
        <v>1694</v>
      </c>
      <c r="C9" s="69"/>
      <c r="D9" s="71"/>
      <c r="E9" s="16">
        <f t="shared" si="0"/>
        <v>1694</v>
      </c>
      <c r="F9" s="7">
        <f>E9/E15</f>
        <v>0.1004566210045662</v>
      </c>
      <c r="G9" s="27"/>
      <c r="H9" s="27"/>
      <c r="J9" s="28"/>
    </row>
    <row r="10" spans="1:10" ht="15">
      <c r="A10" s="14" t="s">
        <v>26</v>
      </c>
      <c r="B10" s="18">
        <v>946</v>
      </c>
      <c r="C10" s="69">
        <v>10</v>
      </c>
      <c r="D10" s="71"/>
      <c r="E10" s="16">
        <f t="shared" si="0"/>
        <v>956</v>
      </c>
      <c r="F10" s="7">
        <f>E10/E15</f>
        <v>0.05669216628120738</v>
      </c>
      <c r="G10" s="27"/>
      <c r="H10" s="27"/>
      <c r="J10" s="28"/>
    </row>
    <row r="11" spans="1:10" ht="15">
      <c r="A11" s="14" t="s">
        <v>9</v>
      </c>
      <c r="B11" s="18">
        <v>1201</v>
      </c>
      <c r="C11" s="69"/>
      <c r="D11" s="71"/>
      <c r="E11" s="16">
        <f t="shared" si="0"/>
        <v>1201</v>
      </c>
      <c r="F11" s="7">
        <f>E11/E15</f>
        <v>0.07122101642649588</v>
      </c>
      <c r="G11" s="27"/>
      <c r="H11" s="27"/>
      <c r="J11" s="28"/>
    </row>
    <row r="12" spans="1:10" ht="15">
      <c r="A12" s="14" t="s">
        <v>19</v>
      </c>
      <c r="B12" s="18">
        <v>852</v>
      </c>
      <c r="C12" s="69"/>
      <c r="D12" s="71"/>
      <c r="E12" s="16">
        <f t="shared" si="0"/>
        <v>852</v>
      </c>
      <c r="F12" s="7">
        <f>E12/E15</f>
        <v>0.05052481764810532</v>
      </c>
      <c r="G12" s="27"/>
      <c r="H12" s="27"/>
      <c r="J12" s="28"/>
    </row>
    <row r="13" spans="1:10" ht="15">
      <c r="A13" s="14" t="s">
        <v>16</v>
      </c>
      <c r="B13" s="18">
        <v>1271</v>
      </c>
      <c r="C13" s="69">
        <v>28</v>
      </c>
      <c r="D13" s="71"/>
      <c r="E13" s="16">
        <f t="shared" si="0"/>
        <v>1299</v>
      </c>
      <c r="F13" s="7">
        <f>E13/E15</f>
        <v>0.07703255648461128</v>
      </c>
      <c r="G13" s="27"/>
      <c r="H13" s="27"/>
      <c r="J13" s="28"/>
    </row>
    <row r="14" spans="1:10" ht="15.75" thickBot="1">
      <c r="A14" s="15" t="s">
        <v>24</v>
      </c>
      <c r="B14" s="18">
        <v>3045</v>
      </c>
      <c r="C14" s="70">
        <v>43</v>
      </c>
      <c r="D14" s="71">
        <v>12</v>
      </c>
      <c r="E14" s="16">
        <f t="shared" si="0"/>
        <v>3100</v>
      </c>
      <c r="F14" s="7">
        <f>E14/E15</f>
        <v>0.18383443040977288</v>
      </c>
      <c r="G14" s="27"/>
      <c r="H14" s="27"/>
      <c r="J14" s="28"/>
    </row>
    <row r="15" spans="1:5" ht="15.75" thickBot="1">
      <c r="A15" s="32" t="s">
        <v>99</v>
      </c>
      <c r="B15" s="11">
        <f>SUM(B5:B14)</f>
        <v>16708</v>
      </c>
      <c r="C15" s="11">
        <f>SUM(C5:C14)</f>
        <v>143</v>
      </c>
      <c r="D15" s="11">
        <f>SUM(D5:D14)</f>
        <v>12</v>
      </c>
      <c r="E15" s="11">
        <f>SUM(E5:E14)</f>
        <v>16863</v>
      </c>
    </row>
    <row r="66" ht="14.25" customHeight="1"/>
    <row r="67" ht="15" customHeight="1"/>
    <row r="82" ht="14.25" customHeight="1"/>
    <row r="83" ht="14.25" customHeight="1"/>
  </sheetData>
  <sheetProtection/>
  <mergeCells count="1">
    <mergeCell ref="A1:F1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E17"/>
  <sheetViews>
    <sheetView tabSelected="1" zoomScalePageLayoutView="0" workbookViewId="0" topLeftCell="B1">
      <selection activeCell="E23" sqref="E23"/>
    </sheetView>
  </sheetViews>
  <sheetFormatPr defaultColWidth="9.00390625" defaultRowHeight="14.25"/>
  <cols>
    <col min="2" max="2" width="30.25390625" style="0" customWidth="1"/>
    <col min="3" max="5" width="20.375" style="0" customWidth="1"/>
  </cols>
  <sheetData>
    <row r="7" spans="2:5" ht="40.5">
      <c r="B7" s="49" t="s">
        <v>1</v>
      </c>
      <c r="C7" s="49" t="s">
        <v>122</v>
      </c>
      <c r="D7" s="49" t="s">
        <v>123</v>
      </c>
      <c r="E7" s="49" t="s">
        <v>133</v>
      </c>
    </row>
    <row r="8" spans="2:5" ht="20.25">
      <c r="B8" s="48" t="s">
        <v>18</v>
      </c>
      <c r="C8" s="50">
        <f>'Aluno Eq vagas'!F5</f>
        <v>0.13341310026553918</v>
      </c>
      <c r="D8" s="50">
        <f>'Aluno Eq evasao'!F5</f>
        <v>0.136986301369863</v>
      </c>
      <c r="E8" s="100">
        <f aca="true" t="shared" si="0" ref="E8:E17">(C8*0.7)+(D8*0.3)</f>
        <v>0.13448506059683632</v>
      </c>
    </row>
    <row r="9" spans="2:5" ht="20.25">
      <c r="B9" s="48" t="s">
        <v>32</v>
      </c>
      <c r="C9" s="50">
        <f>'Aluno Eq vagas'!F6</f>
        <v>0.1606894055010952</v>
      </c>
      <c r="D9" s="50">
        <f>'Aluno Eq evasao'!F6</f>
        <v>0.18300421040147066</v>
      </c>
      <c r="E9" s="100">
        <f t="shared" si="0"/>
        <v>0.16738384697120784</v>
      </c>
    </row>
    <row r="10" spans="2:5" ht="20.25">
      <c r="B10" s="48" t="s">
        <v>27</v>
      </c>
      <c r="C10" s="50">
        <f>'Aluno Eq vagas'!F7</f>
        <v>0.08079100454854186</v>
      </c>
      <c r="D10" s="50">
        <f>'Aluno Eq evasao'!F7</f>
        <v>0.05360849196465635</v>
      </c>
      <c r="E10" s="100">
        <f t="shared" si="0"/>
        <v>0.07263625077337621</v>
      </c>
    </row>
    <row r="11" spans="2:5" ht="20.25">
      <c r="B11" s="48" t="s">
        <v>23</v>
      </c>
      <c r="C11" s="50">
        <f>'Aluno Eq vagas'!F8</f>
        <v>0.08826396488705035</v>
      </c>
      <c r="D11" s="50">
        <f>'Aluno Eq evasao'!F8</f>
        <v>0.08663938800925103</v>
      </c>
      <c r="E11" s="100">
        <f t="shared" si="0"/>
        <v>0.08777659182371055</v>
      </c>
    </row>
    <row r="12" spans="2:5" ht="20.25">
      <c r="B12" s="48" t="s">
        <v>13</v>
      </c>
      <c r="C12" s="50">
        <f>'Aluno Eq vagas'!F9</f>
        <v>0.12820278625174578</v>
      </c>
      <c r="D12" s="50">
        <f>'Aluno Eq evasao'!F9</f>
        <v>0.1004566210045662</v>
      </c>
      <c r="E12" s="100">
        <f t="shared" si="0"/>
        <v>0.1198789366775919</v>
      </c>
    </row>
    <row r="13" spans="2:5" ht="20.25">
      <c r="B13" s="48" t="s">
        <v>26</v>
      </c>
      <c r="C13" s="50">
        <f>'Aluno Eq vagas'!F10</f>
        <v>0.06073856097354406</v>
      </c>
      <c r="D13" s="50">
        <f>'Aluno Eq evasao'!F10</f>
        <v>0.05669216628120738</v>
      </c>
      <c r="E13" s="100">
        <f t="shared" si="0"/>
        <v>0.059524642565843056</v>
      </c>
    </row>
    <row r="14" spans="2:5" ht="20.25">
      <c r="B14" s="48" t="s">
        <v>9</v>
      </c>
      <c r="C14" s="50">
        <f>'Aluno Eq vagas'!F11</f>
        <v>0.05106522897980806</v>
      </c>
      <c r="D14" s="50">
        <f>'Aluno Eq evasao'!F11</f>
        <v>0.07122101642649588</v>
      </c>
      <c r="E14" s="100">
        <f t="shared" si="0"/>
        <v>0.0571119652138144</v>
      </c>
    </row>
    <row r="15" spans="2:5" ht="20.25">
      <c r="B15" s="48" t="s">
        <v>19</v>
      </c>
      <c r="C15" s="50">
        <f>'Aluno Eq vagas'!F12</f>
        <v>0.0549677749343625</v>
      </c>
      <c r="D15" s="50">
        <f>'Aluno Eq evasao'!F12</f>
        <v>0.05052481764810532</v>
      </c>
      <c r="E15" s="100">
        <f t="shared" si="0"/>
        <v>0.05363488774848534</v>
      </c>
    </row>
    <row r="16" spans="2:5" ht="20.25">
      <c r="B16" s="48" t="s">
        <v>16</v>
      </c>
      <c r="C16" s="50">
        <f>'Aluno Eq vagas'!F13</f>
        <v>0.07522780074098553</v>
      </c>
      <c r="D16" s="50">
        <f>'Aluno Eq evasao'!F13</f>
        <v>0.07703255648461128</v>
      </c>
      <c r="E16" s="100">
        <f t="shared" si="0"/>
        <v>0.07576922746407326</v>
      </c>
    </row>
    <row r="17" spans="2:5" ht="20.25">
      <c r="B17" s="48" t="s">
        <v>24</v>
      </c>
      <c r="C17" s="50">
        <f>'Aluno Eq vagas'!F14</f>
        <v>0.16664037291732747</v>
      </c>
      <c r="D17" s="50">
        <f>'Aluno Eq evasao'!F14</f>
        <v>0.18383443040977288</v>
      </c>
      <c r="E17" s="100">
        <f t="shared" si="0"/>
        <v>0.17179859016506108</v>
      </c>
    </row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20.00390625" style="0" bestFit="1" customWidth="1"/>
    <col min="2" max="3" width="15.625" style="0" bestFit="1" customWidth="1"/>
    <col min="4" max="4" width="15.50390625" style="0" customWidth="1"/>
    <col min="5" max="5" width="15.625" style="0" bestFit="1" customWidth="1"/>
    <col min="6" max="6" width="14.125" style="0" bestFit="1" customWidth="1"/>
    <col min="7" max="8" width="12.375" style="0" customWidth="1"/>
    <col min="9" max="9" width="19.875" style="0" bestFit="1" customWidth="1"/>
    <col min="10" max="13" width="14.125" style="0" bestFit="1" customWidth="1"/>
  </cols>
  <sheetData>
    <row r="1" spans="1:6" ht="20.25">
      <c r="A1" s="87" t="s">
        <v>117</v>
      </c>
      <c r="B1" s="87"/>
      <c r="C1" s="87"/>
      <c r="D1" s="87"/>
      <c r="E1" s="87"/>
      <c r="F1" s="87"/>
    </row>
    <row r="3" ht="15" thickBot="1"/>
    <row r="4" spans="1:6" ht="15" thickBot="1">
      <c r="A4" s="82" t="s">
        <v>1</v>
      </c>
      <c r="B4" s="82" t="s">
        <v>93</v>
      </c>
      <c r="C4" s="82" t="s">
        <v>91</v>
      </c>
      <c r="D4" s="83" t="s">
        <v>92</v>
      </c>
      <c r="E4" s="83" t="s">
        <v>98</v>
      </c>
      <c r="F4" s="83" t="s">
        <v>121</v>
      </c>
    </row>
    <row r="5" spans="1:6" ht="14.25">
      <c r="A5" s="23" t="s">
        <v>18</v>
      </c>
      <c r="B5" s="24">
        <v>0.1051</v>
      </c>
      <c r="C5" s="24">
        <v>0.13593879693264457</v>
      </c>
      <c r="D5" s="24">
        <v>0.1426</v>
      </c>
      <c r="E5" s="24">
        <v>0.12977177973001155</v>
      </c>
      <c r="F5" s="24">
        <f>'MATRIZ 2014'!E8</f>
        <v>0.13448506059683632</v>
      </c>
    </row>
    <row r="6" spans="1:6" ht="14.25">
      <c r="A6" s="84" t="s">
        <v>32</v>
      </c>
      <c r="B6" s="85">
        <v>0.2107</v>
      </c>
      <c r="C6" s="85">
        <v>0.16893321353914406</v>
      </c>
      <c r="D6" s="85">
        <v>0.1565</v>
      </c>
      <c r="E6" s="85">
        <v>0.14644598217121896</v>
      </c>
      <c r="F6" s="85">
        <f>'MATRIZ 2014'!E9</f>
        <v>0.16738384697120784</v>
      </c>
    </row>
    <row r="7" spans="1:6" ht="14.25">
      <c r="A7" s="21" t="s">
        <v>27</v>
      </c>
      <c r="B7" s="22">
        <v>0.06</v>
      </c>
      <c r="C7" s="22">
        <v>0.058921816286368126</v>
      </c>
      <c r="D7" s="22">
        <v>0.0722</v>
      </c>
      <c r="E7" s="22">
        <v>0.07476727363462746</v>
      </c>
      <c r="F7" s="22">
        <f>'MATRIZ 2014'!E10</f>
        <v>0.07263625077337621</v>
      </c>
    </row>
    <row r="8" spans="1:6" ht="14.25">
      <c r="A8" s="84" t="s">
        <v>23</v>
      </c>
      <c r="B8" s="85">
        <v>0.0549</v>
      </c>
      <c r="C8" s="85">
        <v>0.08363386910624292</v>
      </c>
      <c r="D8" s="85">
        <v>0.0879</v>
      </c>
      <c r="E8" s="85">
        <v>0.09386654886632134</v>
      </c>
      <c r="F8" s="85">
        <f>'MATRIZ 2014'!E11</f>
        <v>0.08777659182371055</v>
      </c>
    </row>
    <row r="9" spans="1:6" ht="14.25">
      <c r="A9" s="21" t="s">
        <v>13</v>
      </c>
      <c r="B9" s="22">
        <v>0.0588</v>
      </c>
      <c r="C9" s="22">
        <v>0.10442980426613756</v>
      </c>
      <c r="D9" s="22">
        <v>0.1243</v>
      </c>
      <c r="E9" s="22">
        <v>0.135802861169675</v>
      </c>
      <c r="F9" s="22">
        <f>'MATRIZ 2014'!E12</f>
        <v>0.1198789366775919</v>
      </c>
    </row>
    <row r="10" spans="1:6" ht="14.25">
      <c r="A10" s="84" t="s">
        <v>26</v>
      </c>
      <c r="B10" s="85">
        <v>0.0818</v>
      </c>
      <c r="C10" s="85">
        <v>0.06202770270635239</v>
      </c>
      <c r="D10" s="85">
        <v>0.0647</v>
      </c>
      <c r="E10" s="85">
        <v>0.05902311288371251</v>
      </c>
      <c r="F10" s="85">
        <f>'MATRIZ 2014'!E13</f>
        <v>0.059524642565843056</v>
      </c>
    </row>
    <row r="11" spans="1:6" ht="14.25">
      <c r="A11" s="21" t="s">
        <v>9</v>
      </c>
      <c r="B11" s="22">
        <v>0.0668</v>
      </c>
      <c r="C11" s="22">
        <v>0.05532078855305304</v>
      </c>
      <c r="D11" s="22">
        <v>0.0504</v>
      </c>
      <c r="E11" s="22">
        <v>0.053956026557759725</v>
      </c>
      <c r="F11" s="22">
        <f>'MATRIZ 2014'!E14</f>
        <v>0.0571119652138144</v>
      </c>
    </row>
    <row r="12" spans="1:6" ht="14.25">
      <c r="A12" s="84" t="s">
        <v>19</v>
      </c>
      <c r="B12" s="85">
        <v>0.0899</v>
      </c>
      <c r="C12" s="85">
        <v>0.05325019760639686</v>
      </c>
      <c r="D12" s="85">
        <v>0.0591</v>
      </c>
      <c r="E12" s="85">
        <v>0.0564309858638398</v>
      </c>
      <c r="F12" s="85">
        <f>'MATRIZ 2014'!E15</f>
        <v>0.05363488774848534</v>
      </c>
    </row>
    <row r="13" spans="1:6" ht="14.25">
      <c r="A13" s="21" t="s">
        <v>16</v>
      </c>
      <c r="B13" s="22">
        <v>0.0994</v>
      </c>
      <c r="C13" s="22">
        <v>0.08417402326624018</v>
      </c>
      <c r="D13" s="22">
        <v>0.0718</v>
      </c>
      <c r="E13" s="22">
        <v>0.07299001657152673</v>
      </c>
      <c r="F13" s="22">
        <f>'MATRIZ 2014'!E16</f>
        <v>0.07576922746407326</v>
      </c>
    </row>
    <row r="14" spans="1:6" ht="14.25">
      <c r="A14" s="84" t="s">
        <v>24</v>
      </c>
      <c r="B14" s="85">
        <v>0.1726</v>
      </c>
      <c r="C14" s="85">
        <v>0.182166990459077</v>
      </c>
      <c r="D14" s="85">
        <v>0.1705</v>
      </c>
      <c r="E14" s="85">
        <v>0.17694541255130697</v>
      </c>
      <c r="F14" s="85">
        <f>'MATRIZ 2014'!E17</f>
        <v>0.17179859016506108</v>
      </c>
    </row>
    <row r="18" spans="1:4" ht="14.25" customHeight="1">
      <c r="A18" s="95" t="s">
        <v>1</v>
      </c>
      <c r="B18" s="91" t="s">
        <v>92</v>
      </c>
      <c r="C18" s="93" t="s">
        <v>98</v>
      </c>
      <c r="D18" s="98" t="s">
        <v>121</v>
      </c>
    </row>
    <row r="19" spans="1:4" ht="14.25" customHeight="1">
      <c r="A19" s="96"/>
      <c r="B19" s="92"/>
      <c r="C19" s="94"/>
      <c r="D19" s="99"/>
    </row>
    <row r="20" spans="1:4" ht="15">
      <c r="A20" s="97"/>
      <c r="B20" s="51">
        <v>2000000</v>
      </c>
      <c r="C20" s="52">
        <v>2000000</v>
      </c>
      <c r="D20" s="53">
        <v>2200000</v>
      </c>
    </row>
    <row r="21" spans="1:4" ht="14.25">
      <c r="A21" s="29" t="s">
        <v>18</v>
      </c>
      <c r="B21" s="31">
        <v>282680.8788954063</v>
      </c>
      <c r="C21" s="30">
        <f>C20*E5</f>
        <v>259543.5594600231</v>
      </c>
      <c r="D21" s="54">
        <f>D20*F5</f>
        <v>295867.1333130399</v>
      </c>
    </row>
    <row r="22" spans="1:4" ht="14.25">
      <c r="A22" s="29" t="s">
        <v>32</v>
      </c>
      <c r="B22" s="31">
        <v>314215.1913919936</v>
      </c>
      <c r="C22" s="30">
        <f>C20*E6</f>
        <v>292891.9643424379</v>
      </c>
      <c r="D22" s="54">
        <f>D20*F6</f>
        <v>368244.46333665727</v>
      </c>
    </row>
    <row r="23" spans="1:4" ht="14.25">
      <c r="A23" s="29" t="s">
        <v>27</v>
      </c>
      <c r="B23" s="31">
        <v>144917.54327299222</v>
      </c>
      <c r="C23" s="30">
        <f>C20*E7</f>
        <v>149534.54726925492</v>
      </c>
      <c r="D23" s="54">
        <f>D20*F7</f>
        <v>159799.75170142765</v>
      </c>
    </row>
    <row r="24" spans="1:4" ht="14.25">
      <c r="A24" s="29" t="s">
        <v>23</v>
      </c>
      <c r="B24" s="31">
        <v>176571.42469967273</v>
      </c>
      <c r="C24" s="30">
        <f>C20*E8</f>
        <v>187733.0977326427</v>
      </c>
      <c r="D24" s="54">
        <f>D20*F8</f>
        <v>193108.5020121632</v>
      </c>
    </row>
    <row r="25" spans="1:4" ht="14.25">
      <c r="A25" s="29" t="s">
        <v>13</v>
      </c>
      <c r="B25" s="31">
        <v>249659.92603465987</v>
      </c>
      <c r="C25" s="30">
        <f>C20*E9</f>
        <v>271605.72233935</v>
      </c>
      <c r="D25" s="54">
        <f>D20*F9</f>
        <v>263733.6606907022</v>
      </c>
    </row>
    <row r="26" spans="1:4" ht="14.25">
      <c r="A26" s="29" t="s">
        <v>26</v>
      </c>
      <c r="B26" s="31">
        <v>127978.61150978493</v>
      </c>
      <c r="C26" s="30">
        <f>C20*E10</f>
        <v>118046.22576742501</v>
      </c>
      <c r="D26" s="54">
        <f>D20*F10</f>
        <v>130954.21364485472</v>
      </c>
    </row>
    <row r="27" spans="1:4" ht="14.25">
      <c r="A27" s="29" t="s">
        <v>9</v>
      </c>
      <c r="B27" s="31">
        <v>101281.260798569</v>
      </c>
      <c r="C27" s="30">
        <f>C20*E11</f>
        <v>107912.05311551945</v>
      </c>
      <c r="D27" s="54">
        <f>D20*F11</f>
        <v>125646.32347039167</v>
      </c>
    </row>
    <row r="28" spans="1:4" ht="14.25">
      <c r="A28" s="29" t="s">
        <v>19</v>
      </c>
      <c r="B28" s="31">
        <v>118676.1487485318</v>
      </c>
      <c r="C28" s="30">
        <f>C20*E12</f>
        <v>112861.9717276796</v>
      </c>
      <c r="D28" s="54">
        <f>D20*F12</f>
        <v>117996.75304666776</v>
      </c>
    </row>
    <row r="29" spans="1:4" ht="14.25">
      <c r="A29" s="29" t="s">
        <v>16</v>
      </c>
      <c r="B29" s="31">
        <v>144080.56076233962</v>
      </c>
      <c r="C29" s="30">
        <f>C20*E13</f>
        <v>145980.03314305347</v>
      </c>
      <c r="D29" s="54">
        <f>D20*F13</f>
        <v>166692.30042096117</v>
      </c>
    </row>
    <row r="30" spans="1:4" ht="14.25">
      <c r="A30" s="29" t="s">
        <v>24</v>
      </c>
      <c r="B30" s="31">
        <v>339938.45388605003</v>
      </c>
      <c r="C30" s="30">
        <f>C20*E14</f>
        <v>353890.82510261395</v>
      </c>
      <c r="D30" s="54">
        <f>D20*F14</f>
        <v>377956.89836313436</v>
      </c>
    </row>
    <row r="52" ht="14.25" customHeight="1"/>
    <row r="53" ht="14.25" customHeight="1"/>
    <row r="68" ht="15" customHeight="1"/>
  </sheetData>
  <sheetProtection/>
  <mergeCells count="5">
    <mergeCell ref="A1:F1"/>
    <mergeCell ref="B18:B19"/>
    <mergeCell ref="C18:C19"/>
    <mergeCell ref="A18:A20"/>
    <mergeCell ref="D18:D19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Proplan02</dc:creator>
  <cp:keywords/>
  <dc:description/>
  <cp:lastModifiedBy>Alessandro</cp:lastModifiedBy>
  <cp:lastPrinted>2014-01-07T13:34:04Z</cp:lastPrinted>
  <dcterms:created xsi:type="dcterms:W3CDTF">2010-11-09T16:31:48Z</dcterms:created>
  <dcterms:modified xsi:type="dcterms:W3CDTF">2014-02-18T20:09:26Z</dcterms:modified>
  <cp:category/>
  <cp:version/>
  <cp:contentType/>
  <cp:contentStatus/>
  <cp:revision>33</cp:revision>
</cp:coreProperties>
</file>