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10" windowWidth="13380" windowHeight="9105" firstSheet="3" activeTab="7"/>
  </bookViews>
  <sheets>
    <sheet name="Graduação-vagas " sheetId="13" r:id="rId1"/>
    <sheet name="Mestrado e Doutorado-vagas" sheetId="14" r:id="rId2"/>
    <sheet name="Aluno Eq vagas" sheetId="15" r:id="rId3"/>
    <sheet name="Graduação-matriculados" sheetId="9" r:id="rId4"/>
    <sheet name="Mest. e Dout.-matriculados" sheetId="10" r:id="rId5"/>
    <sheet name="Aluno Eq matriculados" sheetId="6" r:id="rId6"/>
    <sheet name="MATRIZ 2015" sheetId="16" r:id="rId7"/>
    <sheet name="Comparativos" sheetId="17" r:id="rId8"/>
  </sheets>
  <definedNames>
    <definedName name="_xlnm._FilterDatabase" localSheetId="5" hidden="1">'Aluno Eq matriculados'!$A$4:$F$4</definedName>
    <definedName name="_xlnm._FilterDatabase" localSheetId="2" hidden="1">'Aluno Eq vagas'!$A$4:$F$4</definedName>
    <definedName name="_xlnm._FilterDatabase" localSheetId="7" hidden="1">Comparativos!#REF!</definedName>
    <definedName name="_xlnm._FilterDatabase" localSheetId="3" hidden="1">'Graduação-matriculados'!$A$3:$G$70</definedName>
    <definedName name="_xlnm._FilterDatabase" localSheetId="0" hidden="1">'Graduação-vagas '!$A$3:$M$68</definedName>
    <definedName name="_xlnm._FilterDatabase" localSheetId="4" hidden="1">'Mest. e Dout.-matriculados'!$A$3:$F$13</definedName>
    <definedName name="_xlnm._FilterDatabase" localSheetId="1" hidden="1">'Mestrado e Doutorado-vagas'!$A$3:$F$14</definedName>
  </definedNames>
  <calcPr calcId="145621"/>
</workbook>
</file>

<file path=xl/calcChain.xml><?xml version="1.0" encoding="utf-8"?>
<calcChain xmlns="http://schemas.openxmlformats.org/spreadsheetml/2006/main">
  <c r="G7" i="9" l="1"/>
  <c r="F4" i="10" l="1"/>
  <c r="F4" i="14"/>
  <c r="M4" i="13" l="1"/>
  <c r="F18" i="10"/>
  <c r="F5" i="10"/>
  <c r="C5" i="6" s="1"/>
  <c r="F6" i="10"/>
  <c r="F7" i="10"/>
  <c r="F8" i="10"/>
  <c r="F9" i="10"/>
  <c r="C13" i="6" s="1"/>
  <c r="F10" i="10"/>
  <c r="F11" i="10"/>
  <c r="F12" i="10"/>
  <c r="D22" i="17"/>
  <c r="D23" i="17"/>
  <c r="D24" i="17"/>
  <c r="D25" i="17"/>
  <c r="D26" i="17"/>
  <c r="D27" i="17"/>
  <c r="D28" i="17"/>
  <c r="D29" i="17"/>
  <c r="D30" i="17"/>
  <c r="D21" i="17"/>
  <c r="D14" i="6"/>
  <c r="C14" i="6"/>
  <c r="C10" i="6"/>
  <c r="C7" i="6"/>
  <c r="C6" i="6"/>
  <c r="G4" i="9"/>
  <c r="B14" i="15"/>
  <c r="B12" i="15"/>
  <c r="B10" i="15"/>
  <c r="B8" i="15"/>
  <c r="E8" i="15" s="1"/>
  <c r="B7" i="15"/>
  <c r="E7" i="15" s="1"/>
  <c r="B6" i="15"/>
  <c r="E6" i="15"/>
  <c r="D14" i="15"/>
  <c r="E14" i="15" s="1"/>
  <c r="C14" i="15"/>
  <c r="C13" i="15"/>
  <c r="C10" i="15"/>
  <c r="C7" i="15"/>
  <c r="C6" i="15"/>
  <c r="C5" i="15"/>
  <c r="G4" i="14"/>
  <c r="F7" i="14"/>
  <c r="E4" i="13"/>
  <c r="G27" i="9"/>
  <c r="G4" i="10"/>
  <c r="G67" i="9"/>
  <c r="G66" i="9"/>
  <c r="G65" i="9"/>
  <c r="G64" i="9"/>
  <c r="G63" i="9"/>
  <c r="G62" i="9"/>
  <c r="G61" i="9"/>
  <c r="B14" i="6" s="1"/>
  <c r="G60" i="9"/>
  <c r="G59" i="9"/>
  <c r="G58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B9" i="6" s="1"/>
  <c r="E9" i="6" s="1"/>
  <c r="G29" i="9"/>
  <c r="G28" i="9"/>
  <c r="G26" i="9"/>
  <c r="B8" i="6" s="1"/>
  <c r="G25" i="9"/>
  <c r="G24" i="9"/>
  <c r="G23" i="9"/>
  <c r="G22" i="9"/>
  <c r="G21" i="9"/>
  <c r="B7" i="6" s="1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6" i="9"/>
  <c r="G5" i="9"/>
  <c r="G57" i="9"/>
  <c r="G56" i="9"/>
  <c r="G31" i="9"/>
  <c r="D66" i="13"/>
  <c r="D65" i="13"/>
  <c r="D64" i="13"/>
  <c r="M64" i="13" s="1"/>
  <c r="D63" i="13"/>
  <c r="D62" i="13"/>
  <c r="D61" i="13"/>
  <c r="D60" i="13"/>
  <c r="M60" i="13" s="1"/>
  <c r="D59" i="13"/>
  <c r="D58" i="13"/>
  <c r="D57" i="13"/>
  <c r="D56" i="13"/>
  <c r="M56" i="13" s="1"/>
  <c r="D55" i="13"/>
  <c r="D54" i="13"/>
  <c r="D53" i="13"/>
  <c r="D52" i="13"/>
  <c r="M52" i="13" s="1"/>
  <c r="D51" i="13"/>
  <c r="D50" i="13"/>
  <c r="D49" i="13"/>
  <c r="D48" i="13"/>
  <c r="M48" i="13" s="1"/>
  <c r="B11" i="15" s="1"/>
  <c r="E11" i="15" s="1"/>
  <c r="D47" i="13"/>
  <c r="D46" i="13"/>
  <c r="D45" i="13"/>
  <c r="D44" i="13"/>
  <c r="M44" i="13" s="1"/>
  <c r="D43" i="13"/>
  <c r="D42" i="13"/>
  <c r="D41" i="13"/>
  <c r="D40" i="13"/>
  <c r="M40" i="13" s="1"/>
  <c r="D39" i="13"/>
  <c r="D38" i="13"/>
  <c r="D37" i="13"/>
  <c r="D36" i="13"/>
  <c r="M36" i="13" s="1"/>
  <c r="D35" i="13"/>
  <c r="D34" i="13"/>
  <c r="D33" i="13"/>
  <c r="D32" i="13"/>
  <c r="M32" i="13" s="1"/>
  <c r="D31" i="13"/>
  <c r="D30" i="13"/>
  <c r="D29" i="13"/>
  <c r="D28" i="13"/>
  <c r="M28" i="13" s="1"/>
  <c r="D27" i="13"/>
  <c r="D26" i="13"/>
  <c r="D25" i="13"/>
  <c r="D24" i="13"/>
  <c r="M24" i="13" s="1"/>
  <c r="D23" i="13"/>
  <c r="D22" i="13"/>
  <c r="D21" i="13"/>
  <c r="D20" i="13"/>
  <c r="M20" i="13" s="1"/>
  <c r="D19" i="13"/>
  <c r="D18" i="13"/>
  <c r="D17" i="13"/>
  <c r="D16" i="13"/>
  <c r="M16" i="13" s="1"/>
  <c r="D15" i="13"/>
  <c r="D14" i="13"/>
  <c r="D13" i="13"/>
  <c r="D12" i="13"/>
  <c r="M12" i="13" s="1"/>
  <c r="D11" i="13"/>
  <c r="D10" i="13"/>
  <c r="D9" i="13"/>
  <c r="D8" i="13"/>
  <c r="M8" i="13" s="1"/>
  <c r="D7" i="13"/>
  <c r="D6" i="13"/>
  <c r="D5" i="13"/>
  <c r="D4" i="13"/>
  <c r="C30" i="17"/>
  <c r="C29" i="17"/>
  <c r="C28" i="17"/>
  <c r="C27" i="17"/>
  <c r="C26" i="17"/>
  <c r="C25" i="17"/>
  <c r="C24" i="17"/>
  <c r="C23" i="17"/>
  <c r="C22" i="17"/>
  <c r="C21" i="17"/>
  <c r="F12" i="14"/>
  <c r="E12" i="15"/>
  <c r="F23" i="14"/>
  <c r="D15" i="6"/>
  <c r="F5" i="14"/>
  <c r="F6" i="14"/>
  <c r="F8" i="14"/>
  <c r="F9" i="14"/>
  <c r="F10" i="14"/>
  <c r="F11" i="14"/>
  <c r="F13" i="14"/>
  <c r="F4" i="13"/>
  <c r="E5" i="13"/>
  <c r="F5" i="13" s="1"/>
  <c r="M5" i="13" s="1"/>
  <c r="B5" i="15" s="1"/>
  <c r="E6" i="13"/>
  <c r="F6" i="13"/>
  <c r="M6" i="13" s="1"/>
  <c r="E7" i="13"/>
  <c r="F7" i="13"/>
  <c r="M7" i="13"/>
  <c r="E8" i="13"/>
  <c r="F8" i="13"/>
  <c r="E9" i="13"/>
  <c r="F9" i="13" s="1"/>
  <c r="M9" i="13" s="1"/>
  <c r="E10" i="13"/>
  <c r="F10" i="13"/>
  <c r="M10" i="13" s="1"/>
  <c r="E11" i="13"/>
  <c r="F11" i="13"/>
  <c r="M11" i="13"/>
  <c r="E12" i="13"/>
  <c r="F12" i="13"/>
  <c r="E13" i="13"/>
  <c r="F13" i="13" s="1"/>
  <c r="M13" i="13" s="1"/>
  <c r="E14" i="13"/>
  <c r="F14" i="13"/>
  <c r="M14" i="13" s="1"/>
  <c r="E15" i="13"/>
  <c r="F15" i="13"/>
  <c r="M15" i="13"/>
  <c r="E16" i="13"/>
  <c r="F16" i="13"/>
  <c r="E17" i="13"/>
  <c r="F17" i="13" s="1"/>
  <c r="M17" i="13" s="1"/>
  <c r="E18" i="13"/>
  <c r="F18" i="13"/>
  <c r="M18" i="13" s="1"/>
  <c r="E19" i="13"/>
  <c r="F19" i="13"/>
  <c r="M19" i="13"/>
  <c r="E20" i="13"/>
  <c r="F20" i="13"/>
  <c r="E21" i="13"/>
  <c r="F21" i="13" s="1"/>
  <c r="M21" i="13" s="1"/>
  <c r="E22" i="13"/>
  <c r="F22" i="13"/>
  <c r="M22" i="13" s="1"/>
  <c r="E23" i="13"/>
  <c r="F23" i="13"/>
  <c r="M23" i="13"/>
  <c r="E24" i="13"/>
  <c r="F24" i="13"/>
  <c r="E25" i="13"/>
  <c r="F25" i="13" s="1"/>
  <c r="M25" i="13" s="1"/>
  <c r="E26" i="13"/>
  <c r="F26" i="13"/>
  <c r="M26" i="13" s="1"/>
  <c r="E27" i="13"/>
  <c r="F27" i="13"/>
  <c r="M27" i="13"/>
  <c r="E28" i="13"/>
  <c r="F28" i="13"/>
  <c r="E29" i="13"/>
  <c r="F29" i="13" s="1"/>
  <c r="M29" i="13" s="1"/>
  <c r="E30" i="13"/>
  <c r="F30" i="13"/>
  <c r="M30" i="13" s="1"/>
  <c r="E31" i="13"/>
  <c r="F31" i="13"/>
  <c r="M31" i="13"/>
  <c r="E32" i="13"/>
  <c r="F32" i="13"/>
  <c r="E33" i="13"/>
  <c r="F33" i="13" s="1"/>
  <c r="M33" i="13" s="1"/>
  <c r="E34" i="13"/>
  <c r="F34" i="13"/>
  <c r="M34" i="13" s="1"/>
  <c r="E35" i="13"/>
  <c r="F35" i="13"/>
  <c r="M35" i="13"/>
  <c r="E36" i="13"/>
  <c r="F36" i="13"/>
  <c r="E37" i="13"/>
  <c r="F37" i="13" s="1"/>
  <c r="M37" i="13" s="1"/>
  <c r="E38" i="13"/>
  <c r="F38" i="13"/>
  <c r="M38" i="13" s="1"/>
  <c r="E39" i="13"/>
  <c r="F39" i="13"/>
  <c r="M39" i="13"/>
  <c r="E40" i="13"/>
  <c r="F40" i="13"/>
  <c r="E41" i="13"/>
  <c r="F41" i="13" s="1"/>
  <c r="M41" i="13" s="1"/>
  <c r="E42" i="13"/>
  <c r="F42" i="13"/>
  <c r="M42" i="13" s="1"/>
  <c r="E43" i="13"/>
  <c r="F43" i="13"/>
  <c r="M43" i="13"/>
  <c r="E44" i="13"/>
  <c r="F44" i="13"/>
  <c r="E45" i="13"/>
  <c r="F45" i="13" s="1"/>
  <c r="M45" i="13" s="1"/>
  <c r="E46" i="13"/>
  <c r="F46" i="13"/>
  <c r="M46" i="13" s="1"/>
  <c r="E47" i="13"/>
  <c r="F47" i="13"/>
  <c r="M47" i="13"/>
  <c r="E48" i="13"/>
  <c r="F48" i="13"/>
  <c r="E49" i="13"/>
  <c r="F49" i="13" s="1"/>
  <c r="M49" i="13" s="1"/>
  <c r="E50" i="13"/>
  <c r="F50" i="13"/>
  <c r="M50" i="13" s="1"/>
  <c r="E51" i="13"/>
  <c r="F51" i="13"/>
  <c r="M51" i="13"/>
  <c r="E52" i="13"/>
  <c r="F52" i="13"/>
  <c r="E53" i="13"/>
  <c r="F53" i="13" s="1"/>
  <c r="M53" i="13" s="1"/>
  <c r="E54" i="13"/>
  <c r="F54" i="13"/>
  <c r="M54" i="13" s="1"/>
  <c r="E55" i="13"/>
  <c r="F55" i="13"/>
  <c r="M55" i="13"/>
  <c r="E56" i="13"/>
  <c r="F56" i="13"/>
  <c r="E57" i="13"/>
  <c r="F57" i="13" s="1"/>
  <c r="M57" i="13" s="1"/>
  <c r="E58" i="13"/>
  <c r="F58" i="13"/>
  <c r="M58" i="13" s="1"/>
  <c r="E59" i="13"/>
  <c r="F59" i="13"/>
  <c r="M59" i="13"/>
  <c r="B13" i="15" s="1"/>
  <c r="E60" i="13"/>
  <c r="F60" i="13"/>
  <c r="E61" i="13"/>
  <c r="F61" i="13" s="1"/>
  <c r="M61" i="13" s="1"/>
  <c r="E62" i="13"/>
  <c r="F62" i="13"/>
  <c r="M62" i="13" s="1"/>
  <c r="E63" i="13"/>
  <c r="F63" i="13"/>
  <c r="M63" i="13"/>
  <c r="E64" i="13"/>
  <c r="F64" i="13"/>
  <c r="E65" i="13"/>
  <c r="F65" i="13" s="1"/>
  <c r="M65" i="13" s="1"/>
  <c r="E66" i="13"/>
  <c r="F66" i="13"/>
  <c r="M66" i="13" s="1"/>
  <c r="B13" i="6" l="1"/>
  <c r="B11" i="6"/>
  <c r="E11" i="6" s="1"/>
  <c r="B6" i="6"/>
  <c r="B10" i="6"/>
  <c r="E10" i="6" s="1"/>
  <c r="B12" i="6"/>
  <c r="E12" i="6" s="1"/>
  <c r="B5" i="6"/>
  <c r="E5" i="6" s="1"/>
  <c r="E8" i="6"/>
  <c r="E14" i="6"/>
  <c r="E6" i="6"/>
  <c r="E10" i="15"/>
  <c r="E13" i="15"/>
  <c r="B9" i="15"/>
  <c r="E9" i="15" s="1"/>
  <c r="E5" i="15"/>
  <c r="E13" i="6"/>
  <c r="C15" i="6"/>
  <c r="E7" i="6"/>
  <c r="F13" i="10"/>
  <c r="E15" i="15"/>
  <c r="F14" i="14"/>
  <c r="M67" i="13"/>
  <c r="G68" i="9"/>
  <c r="B15" i="6" l="1"/>
  <c r="E15" i="6"/>
  <c r="F11" i="6" s="1"/>
  <c r="D14" i="16" s="1"/>
  <c r="F11" i="15"/>
  <c r="F7" i="15"/>
  <c r="C10" i="16" s="1"/>
  <c r="F13" i="15"/>
  <c r="C16" i="16" s="1"/>
  <c r="F9" i="15"/>
  <c r="C12" i="16" s="1"/>
  <c r="F12" i="15"/>
  <c r="C15" i="16" s="1"/>
  <c r="F14" i="15"/>
  <c r="C17" i="16" s="1"/>
  <c r="F10" i="15"/>
  <c r="C13" i="16" s="1"/>
  <c r="F6" i="15"/>
  <c r="C9" i="16" s="1"/>
  <c r="F8" i="15"/>
  <c r="F5" i="15"/>
  <c r="F9" i="6"/>
  <c r="D12" i="16" s="1"/>
  <c r="F6" i="6"/>
  <c r="D9" i="16" s="1"/>
  <c r="F10" i="6"/>
  <c r="D13" i="16" s="1"/>
  <c r="C14" i="16"/>
  <c r="C8" i="16"/>
  <c r="C11" i="16"/>
  <c r="F14" i="6" l="1"/>
  <c r="D17" i="16" s="1"/>
  <c r="F8" i="6"/>
  <c r="D11" i="16" s="1"/>
  <c r="F5" i="6"/>
  <c r="D8" i="16" s="1"/>
  <c r="E11" i="16"/>
  <c r="F7" i="6"/>
  <c r="D10" i="16" s="1"/>
  <c r="F12" i="6"/>
  <c r="D15" i="16" s="1"/>
  <c r="E15" i="16" s="1"/>
  <c r="E8" i="16"/>
  <c r="F13" i="6"/>
  <c r="D16" i="16" s="1"/>
  <c r="E16" i="16" s="1"/>
  <c r="E17" i="16"/>
  <c r="E10" i="16"/>
  <c r="E14" i="16"/>
  <c r="E9" i="16"/>
  <c r="E12" i="16"/>
  <c r="E13" i="16"/>
  <c r="E30" i="17"/>
  <c r="G30" i="17" s="1"/>
  <c r="E23" i="17" l="1"/>
  <c r="G23" i="17" s="1"/>
  <c r="E21" i="17"/>
  <c r="G21" i="17" s="1"/>
  <c r="E29" i="17"/>
  <c r="G29" i="17" s="1"/>
  <c r="E28" i="17"/>
  <c r="G28" i="17" s="1"/>
  <c r="E26" i="17"/>
  <c r="G26" i="17" s="1"/>
  <c r="E22" i="17"/>
  <c r="G22" i="17" s="1"/>
  <c r="E25" i="17"/>
  <c r="G25" i="17" s="1"/>
  <c r="E27" i="17"/>
  <c r="G27" i="17" s="1"/>
  <c r="E24" i="17"/>
  <c r="G24" i="17" s="1"/>
</calcChain>
</file>

<file path=xl/sharedStrings.xml><?xml version="1.0" encoding="utf-8"?>
<sst xmlns="http://schemas.openxmlformats.org/spreadsheetml/2006/main" count="568" uniqueCount="143">
  <si>
    <t>CURSO</t>
  </si>
  <si>
    <t>Campus</t>
  </si>
  <si>
    <t>Grupo</t>
  </si>
  <si>
    <t>Peso</t>
  </si>
  <si>
    <t>Coeficiente de retenção</t>
  </si>
  <si>
    <t>Diurno/Noturno</t>
  </si>
  <si>
    <t>Bônus</t>
  </si>
  <si>
    <t>Aluno Equivalente</t>
  </si>
  <si>
    <t>Administração</t>
  </si>
  <si>
    <t>Santana do Livramento</t>
  </si>
  <si>
    <t>Matutino</t>
  </si>
  <si>
    <t>Noturno</t>
  </si>
  <si>
    <t>Agronomia</t>
  </si>
  <si>
    <t>Itaqui</t>
  </si>
  <si>
    <t>Integral</t>
  </si>
  <si>
    <t>Biotecnologia</t>
  </si>
  <si>
    <t>São Gabriel</t>
  </si>
  <si>
    <t>Ciência da Computação</t>
  </si>
  <si>
    <t>Alegrete</t>
  </si>
  <si>
    <t>São Borja</t>
  </si>
  <si>
    <t>Ciências Biológicas – Bacharelado</t>
  </si>
  <si>
    <t>Ciências Biológicas – Licenciatura</t>
  </si>
  <si>
    <t>Ciências Econômicas</t>
  </si>
  <si>
    <t>Dom Pedrito</t>
  </si>
  <si>
    <t>Uruguaiana</t>
  </si>
  <si>
    <t>Vespertino</t>
  </si>
  <si>
    <t>Jaguarão</t>
  </si>
  <si>
    <t>Caçapava do Sul</t>
  </si>
  <si>
    <t>Enfermagem</t>
  </si>
  <si>
    <t>Engenharia Agrícola</t>
  </si>
  <si>
    <t>Engenharia Civil</t>
  </si>
  <si>
    <t>Engenharia de Alimentos</t>
  </si>
  <si>
    <t>Bagé</t>
  </si>
  <si>
    <t>Engenharia de Computação</t>
  </si>
  <si>
    <t>Engenharia de Energias Renováveis e Ambiente</t>
  </si>
  <si>
    <t>Engenharia de Produção</t>
  </si>
  <si>
    <t>Engenharia Elétrica</t>
  </si>
  <si>
    <t>Engenharia Florestal</t>
  </si>
  <si>
    <t>Engenharia Mecânica</t>
  </si>
  <si>
    <t>Engenharia Química</t>
  </si>
  <si>
    <t>Farmácia</t>
  </si>
  <si>
    <t>Fisioterapia</t>
  </si>
  <si>
    <t>Geofísica</t>
  </si>
  <si>
    <t>Gestão Ambiental</t>
  </si>
  <si>
    <t>Jornalismo</t>
  </si>
  <si>
    <t>Medicina Veterinária</t>
  </si>
  <si>
    <t>Nutrição</t>
  </si>
  <si>
    <t>Publicidade e Propaganda</t>
  </si>
  <si>
    <t>Relações Internacionais</t>
  </si>
  <si>
    <t>Relações Públicas</t>
  </si>
  <si>
    <t>Serviço Social</t>
  </si>
  <si>
    <t>Zootecnia</t>
  </si>
  <si>
    <t>Alunos Equivalentes</t>
  </si>
  <si>
    <t>Curso</t>
  </si>
  <si>
    <t>Alunos Equivalentes Graduação</t>
  </si>
  <si>
    <t>Alunos Equivalentes Mestrado</t>
  </si>
  <si>
    <t>Fator de tempo</t>
  </si>
  <si>
    <t>Peso do Grupo</t>
  </si>
  <si>
    <t>Alegrete/Bagé</t>
  </si>
  <si>
    <t>Geologia</t>
  </si>
  <si>
    <t>Interdisciplinar em Ciência e Tecnologia</t>
  </si>
  <si>
    <t>Engenharia de Software</t>
  </si>
  <si>
    <t>Engenharia de Telecomunicações</t>
  </si>
  <si>
    <t>Música</t>
  </si>
  <si>
    <t>Engenharia Sanitária e Ambiental</t>
  </si>
  <si>
    <t>Ciências da Natureza</t>
  </si>
  <si>
    <t>Engenharia de Agrimensura</t>
  </si>
  <si>
    <t>Produção e Política Cultural</t>
  </si>
  <si>
    <t>Ciências Humanas</t>
  </si>
  <si>
    <t>Mestrado Acadêmico em Engenharia</t>
  </si>
  <si>
    <t>Mestrado Acadêmico em Engenharia Elétrica</t>
  </si>
  <si>
    <t>Mestrado Acadêmico em Ciências Biológicas</t>
  </si>
  <si>
    <t>Mestrado Acadêmico em Bioquímica</t>
  </si>
  <si>
    <t>Mestrado Acadêmico em Ciência Animal</t>
  </si>
  <si>
    <t>Letras</t>
  </si>
  <si>
    <t>Física</t>
  </si>
  <si>
    <t>Matemática</t>
  </si>
  <si>
    <t>Química</t>
  </si>
  <si>
    <t>Ciências Exatas</t>
  </si>
  <si>
    <t>Mineração</t>
  </si>
  <si>
    <t>Agronegócio</t>
  </si>
  <si>
    <t>Enologia</t>
  </si>
  <si>
    <t>Ciência e Tecnologia de Alimentos</t>
  </si>
  <si>
    <t>Gestão de Turismo</t>
  </si>
  <si>
    <t>História</t>
  </si>
  <si>
    <t>Letras - Língua Portuguesa e Língua Espanhola</t>
  </si>
  <si>
    <t>Pedagogia</t>
  </si>
  <si>
    <t>Gestão Pública</t>
  </si>
  <si>
    <t>Ciências Sociais - Ciência Política</t>
  </si>
  <si>
    <t>Aquicultura</t>
  </si>
  <si>
    <t>Educação Física</t>
  </si>
  <si>
    <t>Matriz 2011</t>
  </si>
  <si>
    <t>Matriz 2012</t>
  </si>
  <si>
    <t>Matriz 2010</t>
  </si>
  <si>
    <t>Média Semestral Ingressantes</t>
  </si>
  <si>
    <t>Média Semestral Concluintes</t>
  </si>
  <si>
    <t>Diurno</t>
  </si>
  <si>
    <t>Matriz 2013</t>
  </si>
  <si>
    <t xml:space="preserve">ALUNOS EQUIVALENTES </t>
  </si>
  <si>
    <t>Letras - Português</t>
  </si>
  <si>
    <t>Letras - Línguas Adicionais</t>
  </si>
  <si>
    <t>Duração do curso da UNIPAMPA (em anos)</t>
  </si>
  <si>
    <t>Mestrado Acadêmico em Ciências Farmaceuticas</t>
  </si>
  <si>
    <t>Mestrado Profissional Em Educação</t>
  </si>
  <si>
    <t>Mestrado Profissional em Ensino de Ciências</t>
  </si>
  <si>
    <t>Nº de vagas</t>
  </si>
  <si>
    <t>TOTAL DE ALUNOS EQUIVALENTES DA UNIPAMPA</t>
  </si>
  <si>
    <t>ALUNOS EQUIVALENTES G + E + M</t>
  </si>
  <si>
    <t>Mestrado - VAGAS</t>
  </si>
  <si>
    <t>Graduação - VAGAS</t>
  </si>
  <si>
    <t>ALUNO EQUIVALENTE - VAGAS</t>
  </si>
  <si>
    <t>ALUNO EQUIVALENTE - EVASÃO</t>
  </si>
  <si>
    <t>Doutorado em Bioquímica</t>
  </si>
  <si>
    <t>Alunos Equivalentes Doutorado</t>
  </si>
  <si>
    <t>Mestrado Profissional em Tecnologia Mineral</t>
  </si>
  <si>
    <t>Matriz 2014</t>
  </si>
  <si>
    <t>Nº de alunos Concluintes</t>
  </si>
  <si>
    <t>MATRIZ 2014
(1+2)</t>
  </si>
  <si>
    <t>Nº de alunos ingressantes 2015</t>
  </si>
  <si>
    <t>VAGAS 2015 - Fonte: Termo de adesão Sisu</t>
  </si>
  <si>
    <t>Nº de vagas (2014)</t>
  </si>
  <si>
    <t>Vagas 2014 - Fonte: PROPG</t>
  </si>
  <si>
    <t>Mestrado Profissional do Ensino de Linguas</t>
  </si>
  <si>
    <t>Fator de Tempo - Fonte SISU/MEC (2005)</t>
  </si>
  <si>
    <t>MATRIZ 2014
(% de Alunos Equivalentes)</t>
  </si>
  <si>
    <t>Matriculados 2013</t>
  </si>
  <si>
    <t>Fonte:  dados do SIE/GURI</t>
  </si>
  <si>
    <t>Nº de alunos matriculados 2013</t>
  </si>
  <si>
    <t>Mestrado Acadêmico em Tecnologia Mineral</t>
  </si>
  <si>
    <t>Doutorado em Bioquimica</t>
  </si>
  <si>
    <t>Mestrado Acadêmico em Ciências Farmacêuticas</t>
  </si>
  <si>
    <t>Vagas 2013 - Fonte: SIE/GURI</t>
  </si>
  <si>
    <t>1. Matriz antiga
(PESO 65%)</t>
  </si>
  <si>
    <t>2. Matriz OCC
(PESO 35%)</t>
  </si>
  <si>
    <t>Matriz 2015</t>
  </si>
  <si>
    <t>MATRIZ 2015
(% de Alunos Equivalentes)</t>
  </si>
  <si>
    <t>ALUNOS EQUIVALENTES (G + M + D)</t>
  </si>
  <si>
    <t>para cada campus</t>
  </si>
  <si>
    <t>Graduação - Matriculados</t>
  </si>
  <si>
    <t>Mestrado e Doutorado - Matriculados</t>
  </si>
  <si>
    <t>para cada Campus</t>
  </si>
  <si>
    <t>ALUNO EQUIVALENTE - Matriculados</t>
  </si>
  <si>
    <t>Diferença 
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</si>
</sst>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164" formatCode="[$-416]General"/>
    <numFmt numFmtId="165" formatCode="0.0"/>
    <numFmt numFmtId="166" formatCode="[$R$-416]&quot; &quot;#,##0.00;[Red]&quot;-&quot;[$R$-416]&quot; &quot;#,##0.00"/>
    <numFmt numFmtId="167" formatCode="0.0000"/>
    <numFmt numFmtId="168" formatCode="0.000%"/>
    <numFmt numFmtId="169" formatCode="0.000000%"/>
    <numFmt numFmtId="170" formatCode="_-&quot;R$&quot;\ * #,##0.000_-;\-&quot;R$&quot;\ * #,##0.000_-;_-&quot;R$&quot;\ * &quot;-&quot;???_-;_-@_-"/>
    <numFmt numFmtId="171" formatCode="#,##0.000"/>
  </numFmts>
  <fonts count="1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b/>
      <u/>
      <sz val="18"/>
      <color rgb="FF000000"/>
      <name val="Calibri"/>
      <family val="2"/>
    </font>
    <font>
      <b/>
      <u/>
      <sz val="16"/>
      <color rgb="FF000000"/>
      <name val="Arial"/>
      <family val="2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Protection="0"/>
    <xf numFmtId="166" fontId="5" fillId="0" borderId="0" applyBorder="0" applyProtection="0"/>
  </cellStyleXfs>
  <cellXfs count="132">
    <xf numFmtId="0" fontId="0" fillId="0" borderId="0" xfId="0"/>
    <xf numFmtId="164" fontId="3" fillId="0" borderId="0" xfId="1" applyFont="1" applyFill="1" applyAlignment="1"/>
    <xf numFmtId="164" fontId="3" fillId="0" borderId="0" xfId="1" applyFont="1" applyFill="1" applyAlignment="1">
      <alignment horizontal="center"/>
    </xf>
    <xf numFmtId="164" fontId="6" fillId="0" borderId="10" xfId="1" applyFont="1" applyFill="1" applyBorder="1" applyAlignment="1">
      <alignment horizontal="center" vertical="center" wrapText="1"/>
    </xf>
    <xf numFmtId="164" fontId="6" fillId="0" borderId="11" xfId="1" applyFont="1" applyFill="1" applyBorder="1" applyAlignment="1"/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0" borderId="12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/>
    <xf numFmtId="0" fontId="0" fillId="4" borderId="2" xfId="0" applyFill="1" applyBorder="1"/>
    <xf numFmtId="164" fontId="6" fillId="3" borderId="12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/>
    <xf numFmtId="0" fontId="3" fillId="0" borderId="13" xfId="0" applyFont="1" applyBorder="1"/>
    <xf numFmtId="0" fontId="3" fillId="0" borderId="14" xfId="0" applyFont="1" applyBorder="1"/>
    <xf numFmtId="0" fontId="6" fillId="0" borderId="12" xfId="0" applyFont="1" applyBorder="1" applyAlignment="1">
      <alignment horizontal="center" vertical="center" wrapText="1"/>
    </xf>
    <xf numFmtId="164" fontId="3" fillId="3" borderId="0" xfId="1" applyFont="1" applyFill="1" applyAlignment="1"/>
    <xf numFmtId="0" fontId="8" fillId="0" borderId="3" xfId="0" applyFont="1" applyBorder="1"/>
    <xf numFmtId="0" fontId="8" fillId="0" borderId="5" xfId="0" applyFont="1" applyBorder="1"/>
    <xf numFmtId="44" fontId="1" fillId="0" borderId="0" xfId="4" applyFont="1"/>
    <xf numFmtId="44" fontId="0" fillId="0" borderId="0" xfId="0" applyNumberFormat="1"/>
    <xf numFmtId="0" fontId="0" fillId="0" borderId="3" xfId="0" applyBorder="1"/>
    <xf numFmtId="44" fontId="1" fillId="5" borderId="3" xfId="4" applyFont="1" applyFill="1" applyBorder="1"/>
    <xf numFmtId="44" fontId="1" fillId="6" borderId="3" xfId="4" applyFont="1" applyFill="1" applyBorder="1"/>
    <xf numFmtId="0" fontId="6" fillId="4" borderId="2" xfId="0" applyFont="1" applyFill="1" applyBorder="1" applyAlignment="1"/>
    <xf numFmtId="164" fontId="6" fillId="0" borderId="17" xfId="1" applyFont="1" applyFill="1" applyBorder="1" applyAlignment="1">
      <alignment horizontal="center" vertical="center" wrapText="1"/>
    </xf>
    <xf numFmtId="164" fontId="6" fillId="0" borderId="18" xfId="1" applyFont="1" applyFill="1" applyBorder="1" applyAlignment="1">
      <alignment horizontal="center" vertical="center" wrapText="1"/>
    </xf>
    <xf numFmtId="164" fontId="6" fillId="0" borderId="19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/>
    <xf numFmtId="0" fontId="9" fillId="0" borderId="0" xfId="0" applyNumberFormat="1" applyFont="1" applyAlignment="1">
      <alignment wrapText="1"/>
    </xf>
    <xf numFmtId="0" fontId="10" fillId="0" borderId="0" xfId="0" applyNumberFormat="1" applyFont="1" applyAlignment="1">
      <alignment horizontal="center" vertical="center" wrapText="1"/>
    </xf>
    <xf numFmtId="44" fontId="12" fillId="6" borderId="5" xfId="4" applyFont="1" applyFill="1" applyBorder="1" applyAlignment="1">
      <alignment horizontal="center" vertical="center"/>
    </xf>
    <xf numFmtId="44" fontId="12" fillId="7" borderId="5" xfId="4" applyFont="1" applyFill="1" applyBorder="1" applyAlignment="1">
      <alignment horizontal="center" vertical="center"/>
    </xf>
    <xf numFmtId="44" fontId="12" fillId="8" borderId="5" xfId="4" applyFont="1" applyFill="1" applyBorder="1" applyAlignment="1">
      <alignment horizontal="center" vertical="center"/>
    </xf>
    <xf numFmtId="44" fontId="1" fillId="8" borderId="3" xfId="4" applyFont="1" applyFill="1" applyBorder="1"/>
    <xf numFmtId="164" fontId="3" fillId="9" borderId="0" xfId="1" applyFont="1" applyFill="1" applyAlignment="1"/>
    <xf numFmtId="0" fontId="13" fillId="9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8" fillId="10" borderId="3" xfId="0" applyFont="1" applyFill="1" applyBorder="1"/>
    <xf numFmtId="164" fontId="7" fillId="0" borderId="23" xfId="1" applyFont="1" applyFill="1" applyBorder="1" applyAlignment="1"/>
    <xf numFmtId="164" fontId="7" fillId="0" borderId="10" xfId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/>
    </xf>
    <xf numFmtId="165" fontId="7" fillId="0" borderId="10" xfId="1" applyNumberFormat="1" applyFont="1" applyFill="1" applyBorder="1" applyAlignment="1">
      <alignment horizontal="center"/>
    </xf>
    <xf numFmtId="164" fontId="7" fillId="0" borderId="10" xfId="1" applyFont="1" applyFill="1" applyBorder="1" applyAlignment="1"/>
    <xf numFmtId="164" fontId="3" fillId="0" borderId="10" xfId="1" applyFont="1" applyFill="1" applyBorder="1" applyAlignment="1"/>
    <xf numFmtId="164" fontId="3" fillId="0" borderId="13" xfId="1" applyFont="1" applyFill="1" applyBorder="1" applyAlignment="1">
      <alignment horizontal="center"/>
    </xf>
    <xf numFmtId="164" fontId="3" fillId="0" borderId="13" xfId="1" applyFont="1" applyFill="1" applyBorder="1" applyAlignment="1"/>
    <xf numFmtId="164" fontId="3" fillId="0" borderId="3" xfId="1" applyFont="1" applyFill="1" applyBorder="1" applyAlignment="1"/>
    <xf numFmtId="164" fontId="3" fillId="0" borderId="7" xfId="1" applyFont="1" applyFill="1" applyBorder="1" applyAlignment="1"/>
    <xf numFmtId="164" fontId="3" fillId="0" borderId="13" xfId="1" applyFont="1" applyFill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167" fontId="7" fillId="0" borderId="10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0" fontId="1" fillId="2" borderId="10" xfId="5" applyNumberFormat="1" applyFont="1" applyFill="1" applyBorder="1" applyAlignment="1">
      <alignment horizontal="center" vertical="center"/>
    </xf>
    <xf numFmtId="164" fontId="7" fillId="11" borderId="24" xfId="1" applyFont="1" applyFill="1" applyBorder="1" applyAlignment="1"/>
    <xf numFmtId="164" fontId="7" fillId="11" borderId="23" xfId="1" applyFont="1" applyFill="1" applyBorder="1" applyAlignment="1"/>
    <xf numFmtId="1" fontId="7" fillId="12" borderId="10" xfId="1" applyNumberFormat="1" applyFont="1" applyFill="1" applyBorder="1" applyAlignment="1">
      <alignment horizontal="center"/>
    </xf>
    <xf numFmtId="165" fontId="7" fillId="12" borderId="10" xfId="1" applyNumberFormat="1" applyFont="1" applyFill="1" applyBorder="1" applyAlignment="1">
      <alignment horizontal="center"/>
    </xf>
    <xf numFmtId="164" fontId="7" fillId="12" borderId="10" xfId="1" applyFont="1" applyFill="1" applyBorder="1" applyAlignment="1">
      <alignment horizontal="center"/>
    </xf>
    <xf numFmtId="164" fontId="7" fillId="11" borderId="25" xfId="1" applyFont="1" applyFill="1" applyBorder="1" applyAlignment="1"/>
    <xf numFmtId="164" fontId="7" fillId="11" borderId="10" xfId="1" applyFont="1" applyFill="1" applyBorder="1" applyAlignment="1"/>
    <xf numFmtId="164" fontId="7" fillId="11" borderId="26" xfId="1" applyFont="1" applyFill="1" applyBorder="1" applyAlignment="1"/>
    <xf numFmtId="164" fontId="7" fillId="11" borderId="21" xfId="1" applyFont="1" applyFill="1" applyBorder="1" applyAlignment="1"/>
    <xf numFmtId="164" fontId="7" fillId="12" borderId="21" xfId="1" applyFont="1" applyFill="1" applyBorder="1" applyAlignment="1">
      <alignment horizontal="center"/>
    </xf>
    <xf numFmtId="1" fontId="7" fillId="12" borderId="21" xfId="1" applyNumberFormat="1" applyFont="1" applyFill="1" applyBorder="1" applyAlignment="1">
      <alignment horizontal="center"/>
    </xf>
    <xf numFmtId="165" fontId="7" fillId="12" borderId="21" xfId="1" applyNumberFormat="1" applyFont="1" applyFill="1" applyBorder="1" applyAlignment="1">
      <alignment horizontal="center"/>
    </xf>
    <xf numFmtId="1" fontId="7" fillId="12" borderId="20" xfId="1" applyNumberFormat="1" applyFont="1" applyFill="1" applyBorder="1" applyAlignment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164" fontId="7" fillId="11" borderId="27" xfId="1" applyFont="1" applyFill="1" applyBorder="1" applyAlignment="1"/>
    <xf numFmtId="164" fontId="7" fillId="11" borderId="12" xfId="1" applyFont="1" applyFill="1" applyBorder="1" applyAlignment="1"/>
    <xf numFmtId="164" fontId="7" fillId="12" borderId="12" xfId="1" applyFont="1" applyFill="1" applyBorder="1" applyAlignment="1">
      <alignment horizontal="center"/>
    </xf>
    <xf numFmtId="1" fontId="7" fillId="12" borderId="12" xfId="1" applyNumberFormat="1" applyFont="1" applyFill="1" applyBorder="1" applyAlignment="1">
      <alignment horizontal="center"/>
    </xf>
    <xf numFmtId="165" fontId="7" fillId="12" borderId="12" xfId="1" applyNumberFormat="1" applyFont="1" applyFill="1" applyBorder="1" applyAlignment="1">
      <alignment horizontal="center"/>
    </xf>
    <xf numFmtId="1" fontId="7" fillId="12" borderId="28" xfId="1" applyNumberFormat="1" applyFont="1" applyFill="1" applyBorder="1" applyAlignment="1">
      <alignment horizontal="center" vertical="center"/>
    </xf>
    <xf numFmtId="164" fontId="7" fillId="12" borderId="23" xfId="1" applyFont="1" applyFill="1" applyBorder="1" applyAlignment="1">
      <alignment horizontal="center"/>
    </xf>
    <xf numFmtId="1" fontId="7" fillId="12" borderId="23" xfId="1" applyNumberFormat="1" applyFont="1" applyFill="1" applyBorder="1" applyAlignment="1">
      <alignment horizontal="center"/>
    </xf>
    <xf numFmtId="165" fontId="7" fillId="12" borderId="23" xfId="1" applyNumberFormat="1" applyFont="1" applyFill="1" applyBorder="1" applyAlignment="1">
      <alignment horizontal="center"/>
    </xf>
    <xf numFmtId="1" fontId="7" fillId="12" borderId="29" xfId="1" applyNumberFormat="1" applyFont="1" applyFill="1" applyBorder="1" applyAlignment="1">
      <alignment horizontal="center" vertical="center"/>
    </xf>
    <xf numFmtId="164" fontId="7" fillId="11" borderId="17" xfId="1" applyFont="1" applyFill="1" applyBorder="1" applyAlignment="1"/>
    <xf numFmtId="164" fontId="7" fillId="11" borderId="18" xfId="1" applyFont="1" applyFill="1" applyBorder="1" applyAlignment="1"/>
    <xf numFmtId="1" fontId="7" fillId="12" borderId="18" xfId="1" applyNumberFormat="1" applyFont="1" applyFill="1" applyBorder="1" applyAlignment="1">
      <alignment horizontal="center"/>
    </xf>
    <xf numFmtId="165" fontId="7" fillId="12" borderId="18" xfId="1" applyNumberFormat="1" applyFont="1" applyFill="1" applyBorder="1" applyAlignment="1">
      <alignment horizontal="center"/>
    </xf>
    <xf numFmtId="164" fontId="7" fillId="12" borderId="18" xfId="1" applyFont="1" applyFill="1" applyBorder="1" applyAlignment="1">
      <alignment horizontal="center"/>
    </xf>
    <xf numFmtId="1" fontId="7" fillId="12" borderId="19" xfId="1" applyNumberFormat="1" applyFont="1" applyFill="1" applyBorder="1" applyAlignment="1">
      <alignment horizontal="center" vertical="center"/>
    </xf>
    <xf numFmtId="1" fontId="7" fillId="12" borderId="30" xfId="1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 wrapText="1"/>
    </xf>
    <xf numFmtId="169" fontId="10" fillId="0" borderId="0" xfId="0" applyNumberFormat="1" applyFont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/>
    </xf>
    <xf numFmtId="10" fontId="8" fillId="10" borderId="3" xfId="0" applyNumberFormat="1" applyFont="1" applyFill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0" fontId="0" fillId="0" borderId="0" xfId="0" applyNumberFormat="1"/>
    <xf numFmtId="4" fontId="3" fillId="0" borderId="3" xfId="1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center" vertical="center"/>
    </xf>
    <xf numFmtId="0" fontId="0" fillId="0" borderId="0" xfId="0" applyFont="1"/>
    <xf numFmtId="171" fontId="16" fillId="4" borderId="2" xfId="0" applyNumberFormat="1" applyFont="1" applyFill="1" applyBorder="1" applyAlignment="1">
      <alignment horizontal="center" vertical="center"/>
    </xf>
    <xf numFmtId="10" fontId="16" fillId="2" borderId="10" xfId="5" applyNumberFormat="1" applyFont="1" applyFill="1" applyBorder="1" applyAlignment="1">
      <alignment horizontal="center" vertical="center"/>
    </xf>
    <xf numFmtId="164" fontId="3" fillId="13" borderId="13" xfId="1" applyFont="1" applyFill="1" applyBorder="1" applyAlignment="1">
      <alignment horizontal="center"/>
    </xf>
    <xf numFmtId="164" fontId="3" fillId="13" borderId="0" xfId="1" applyFont="1" applyFill="1" applyAlignment="1"/>
    <xf numFmtId="164" fontId="7" fillId="0" borderId="0" xfId="1" applyFont="1" applyFill="1" applyBorder="1" applyAlignment="1"/>
    <xf numFmtId="44" fontId="1" fillId="14" borderId="3" xfId="4" applyFont="1" applyFill="1" applyBorder="1"/>
    <xf numFmtId="164" fontId="14" fillId="0" borderId="0" xfId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15" borderId="4" xfId="0" applyFont="1" applyFill="1" applyBorder="1" applyAlignment="1">
      <alignment horizontal="center" vertical="center" wrapText="1"/>
    </xf>
    <xf numFmtId="0" fontId="12" fillId="15" borderId="9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</cellXfs>
  <cellStyles count="8">
    <cellStyle name="Excel Built-in Normal" xfId="1"/>
    <cellStyle name="Heading" xfId="2"/>
    <cellStyle name="Heading1" xfId="3"/>
    <cellStyle name="Moeda" xfId="4" builtinId="4"/>
    <cellStyle name="Normal" xfId="0" builtinId="0" customBuiltin="1"/>
    <cellStyle name="Porcentagem" xfId="5" builtinId="5" customBuiltin="1"/>
    <cellStyle name="Result" xfId="6"/>
    <cellStyle name="Result2" xfId="7"/>
  </cellStyles>
  <dxfs count="6">
    <dxf>
      <font>
        <b/>
        <strike val="0"/>
        <outline val="0"/>
        <shadow val="0"/>
        <u val="none"/>
        <vertAlign val="baseline"/>
        <sz val="16"/>
        <color rgb="FF000000"/>
        <name val="Arial"/>
        <scheme val="none"/>
      </font>
      <numFmt numFmtId="169" formatCode="0.00000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000000"/>
        <name val="Arial"/>
        <scheme val="none"/>
      </font>
      <numFmt numFmtId="0" formatCode="General"/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000000"/>
        <name val="Arial"/>
        <scheme val="none"/>
      </font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numFmt numFmtId="0" formatCode="General"/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'Aluno Eq vagas'!$F$4</c:f>
              <c:strCache>
                <c:ptCount val="1"/>
                <c:pt idx="0">
                  <c:v>MATRIZ 2014
(% de Alunos Equivalentes)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'Aluno Eq vagas'!$A$5:$A$14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'Aluno Eq vagas'!$F$5:$F$14</c:f>
              <c:numCache>
                <c:formatCode>0.00%</c:formatCode>
                <c:ptCount val="10"/>
                <c:pt idx="0">
                  <c:v>0.12973126239932042</c:v>
                </c:pt>
                <c:pt idx="1">
                  <c:v>0.16112107647946317</c:v>
                </c:pt>
                <c:pt idx="2">
                  <c:v>8.0721778735186239E-2</c:v>
                </c:pt>
                <c:pt idx="3">
                  <c:v>8.7515273370756305E-2</c:v>
                </c:pt>
                <c:pt idx="4">
                  <c:v>0.12854077857485591</c:v>
                </c:pt>
                <c:pt idx="5">
                  <c:v>6.0485348113786717E-2</c:v>
                </c:pt>
                <c:pt idx="6">
                  <c:v>5.1124838944282602E-2</c:v>
                </c:pt>
                <c:pt idx="7">
                  <c:v>5.4911581475502173E-2</c:v>
                </c:pt>
                <c:pt idx="8">
                  <c:v>7.5940931286431562E-2</c:v>
                </c:pt>
                <c:pt idx="9">
                  <c:v>0.16990713062041493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93984"/>
        <c:axId val="89624576"/>
      </c:barChart>
      <c:catAx>
        <c:axId val="88393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624576"/>
        <c:crosses val="autoZero"/>
        <c:auto val="1"/>
        <c:lblAlgn val="ctr"/>
        <c:lblOffset val="100"/>
        <c:noMultiLvlLbl val="0"/>
      </c:catAx>
      <c:valAx>
        <c:axId val="8962457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883939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9528">
      <a:solidFill>
        <a:srgbClr val="868686"/>
      </a:solidFill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'Aluno Eq matriculados'!$F$4:$F$4</c:f>
              <c:strCache>
                <c:ptCount val="1"/>
                <c:pt idx="0">
                  <c:v>MATRIZ 2015
(% de Alunos Equivalentes)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'Aluno Eq matriculados'!$A$5:$A$14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'Aluno Eq matriculados'!$F$5:$F$14</c:f>
              <c:numCache>
                <c:formatCode>0.00%</c:formatCode>
                <c:ptCount val="10"/>
                <c:pt idx="0">
                  <c:v>0.14023411410811293</c:v>
                </c:pt>
                <c:pt idx="1">
                  <c:v>0.16718445146802838</c:v>
                </c:pt>
                <c:pt idx="2">
                  <c:v>6.3034766740466888E-2</c:v>
                </c:pt>
                <c:pt idx="3">
                  <c:v>8.4014582993694548E-2</c:v>
                </c:pt>
                <c:pt idx="4">
                  <c:v>0.10571421434318681</c:v>
                </c:pt>
                <c:pt idx="5">
                  <c:v>5.0045226738468493E-2</c:v>
                </c:pt>
                <c:pt idx="6">
                  <c:v>6.9463800202994419E-2</c:v>
                </c:pt>
                <c:pt idx="7">
                  <c:v>4.9200512219107768E-2</c:v>
                </c:pt>
                <c:pt idx="8">
                  <c:v>6.8260821548963208E-2</c:v>
                </c:pt>
                <c:pt idx="9">
                  <c:v>0.20284750963697654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76800"/>
        <c:axId val="92878336"/>
      </c:barChart>
      <c:catAx>
        <c:axId val="92876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878336"/>
        <c:crosses val="autoZero"/>
        <c:auto val="1"/>
        <c:lblAlgn val="ctr"/>
        <c:lblOffset val="100"/>
        <c:noMultiLvlLbl val="0"/>
      </c:catAx>
      <c:valAx>
        <c:axId val="9287833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928768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9528">
      <a:solidFill>
        <a:srgbClr val="868686"/>
      </a:solidFill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16</xdr:row>
      <xdr:rowOff>171450</xdr:rowOff>
    </xdr:from>
    <xdr:to>
      <xdr:col>6</xdr:col>
      <xdr:colOff>95250</xdr:colOff>
      <xdr:row>32</xdr:row>
      <xdr:rowOff>0</xdr:rowOff>
    </xdr:to>
    <xdr:graphicFrame macro="">
      <xdr:nvGraphicFramePr>
        <xdr:cNvPr id="28678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16</xdr:row>
      <xdr:rowOff>0</xdr:rowOff>
    </xdr:from>
    <xdr:to>
      <xdr:col>4</xdr:col>
      <xdr:colOff>485775</xdr:colOff>
      <xdr:row>30</xdr:row>
      <xdr:rowOff>133350</xdr:rowOff>
    </xdr:to>
    <xdr:graphicFrame macro="">
      <xdr:nvGraphicFramePr>
        <xdr:cNvPr id="637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7:E17" totalsRowShown="0" headerRowDxfId="5" dataDxfId="4">
  <tableColumns count="4">
    <tableColumn id="1" name="Campus" dataDxfId="3"/>
    <tableColumn id="4" name="1. Matriz antiga_x000a_(PESO 65%)" dataDxfId="2">
      <calculatedColumnFormula>'Aluno Eq vagas'!F5</calculatedColumnFormula>
    </tableColumn>
    <tableColumn id="3" name="2. Matriz OCC_x000a_(PESO 35%)" dataDxfId="1">
      <calculatedColumnFormula>'Aluno Eq matriculados'!F5</calculatedColumnFormula>
    </tableColumn>
    <tableColumn id="2" name="MATRIZ 2014_x000a_(1+2)" dataDxfId="0">
      <calculatedColumnFormula>(C8*0.65)+(D8*0.35)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90" zoomScaleNormal="90" workbookViewId="0">
      <selection activeCell="J14" sqref="J14"/>
    </sheetView>
  </sheetViews>
  <sheetFormatPr defaultColWidth="8.625" defaultRowHeight="15" x14ac:dyDescent="0.25"/>
  <cols>
    <col min="1" max="1" width="42" style="1" bestFit="1" customWidth="1"/>
    <col min="2" max="2" width="18.75" style="1" bestFit="1" customWidth="1"/>
    <col min="3" max="4" width="11.125" style="1" customWidth="1"/>
    <col min="5" max="8" width="9.625" style="1" customWidth="1"/>
    <col min="9" max="9" width="11.125" style="1" customWidth="1"/>
    <col min="10" max="10" width="11.125" style="2" customWidth="1"/>
    <col min="11" max="11" width="14" style="1" customWidth="1"/>
    <col min="12" max="12" width="11.5" style="1" customWidth="1"/>
    <col min="13" max="13" width="10.5" style="50" customWidth="1"/>
    <col min="14" max="14" width="19" style="1" customWidth="1"/>
    <col min="15" max="16384" width="8.625" style="1"/>
  </cols>
  <sheetData>
    <row r="1" spans="1:13" ht="23.25" x14ac:dyDescent="0.35">
      <c r="A1" s="115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3" spans="1:13" ht="60" x14ac:dyDescent="0.25">
      <c r="A3" s="3" t="s">
        <v>0</v>
      </c>
      <c r="B3" s="3" t="s">
        <v>1</v>
      </c>
      <c r="C3" s="3" t="s">
        <v>118</v>
      </c>
      <c r="D3" s="3" t="s">
        <v>94</v>
      </c>
      <c r="E3" s="3" t="s">
        <v>116</v>
      </c>
      <c r="F3" s="3" t="s">
        <v>95</v>
      </c>
      <c r="G3" s="3" t="s">
        <v>2</v>
      </c>
      <c r="H3" s="3" t="s">
        <v>3</v>
      </c>
      <c r="I3" s="3" t="s">
        <v>4</v>
      </c>
      <c r="J3" s="3" t="s">
        <v>101</v>
      </c>
      <c r="K3" s="3" t="s">
        <v>5</v>
      </c>
      <c r="L3" s="3" t="s">
        <v>6</v>
      </c>
      <c r="M3" s="3" t="s">
        <v>7</v>
      </c>
    </row>
    <row r="4" spans="1:13" x14ac:dyDescent="0.25">
      <c r="A4" s="38" t="s">
        <v>17</v>
      </c>
      <c r="B4" s="38" t="s">
        <v>18</v>
      </c>
      <c r="C4" s="39">
        <v>50</v>
      </c>
      <c r="D4" s="39">
        <f>C4/2</f>
        <v>25</v>
      </c>
      <c r="E4" s="40">
        <f>C4*0.9</f>
        <v>45</v>
      </c>
      <c r="F4" s="40">
        <f>E4/2</f>
        <v>22.5</v>
      </c>
      <c r="G4" s="40">
        <v>3</v>
      </c>
      <c r="H4" s="41">
        <v>1.5</v>
      </c>
      <c r="I4" s="52">
        <v>0.13250000000000001</v>
      </c>
      <c r="J4" s="39">
        <v>4</v>
      </c>
      <c r="K4" s="39" t="s">
        <v>11</v>
      </c>
      <c r="L4" s="39">
        <v>1.1499999999999999</v>
      </c>
      <c r="M4" s="107">
        <f>((F4*J4*(1+I4))+(((D4-F4)/4)*J4))*L4*H4</f>
        <v>180.13312500000001</v>
      </c>
    </row>
    <row r="5" spans="1:13" x14ac:dyDescent="0.25">
      <c r="A5" s="42" t="s">
        <v>29</v>
      </c>
      <c r="B5" s="38" t="s">
        <v>18</v>
      </c>
      <c r="C5" s="39">
        <v>25</v>
      </c>
      <c r="D5" s="39">
        <f t="shared" ref="D5:D66" si="0">C5/2</f>
        <v>12.5</v>
      </c>
      <c r="E5" s="40">
        <f t="shared" ref="E5:E35" si="1">C5*0.9</f>
        <v>22.5</v>
      </c>
      <c r="F5" s="40">
        <f t="shared" ref="F5:F66" si="2">E5/2</f>
        <v>11.25</v>
      </c>
      <c r="G5" s="40">
        <v>2</v>
      </c>
      <c r="H5" s="41">
        <v>2</v>
      </c>
      <c r="I5" s="52">
        <v>0.05</v>
      </c>
      <c r="J5" s="39">
        <v>5</v>
      </c>
      <c r="K5" s="39" t="s">
        <v>14</v>
      </c>
      <c r="L5" s="39">
        <v>1</v>
      </c>
      <c r="M5" s="107">
        <f t="shared" ref="M5:M66" si="3">((F5*J5*(1+I5))+(((D5-F5)/4)*J5))*L5*H5</f>
        <v>121.25</v>
      </c>
    </row>
    <row r="6" spans="1:13" x14ac:dyDescent="0.25">
      <c r="A6" s="42" t="s">
        <v>30</v>
      </c>
      <c r="B6" s="42" t="s">
        <v>18</v>
      </c>
      <c r="C6" s="39">
        <v>50</v>
      </c>
      <c r="D6" s="39">
        <f t="shared" si="0"/>
        <v>25</v>
      </c>
      <c r="E6" s="40">
        <f t="shared" si="1"/>
        <v>45</v>
      </c>
      <c r="F6" s="40">
        <f t="shared" si="2"/>
        <v>22.5</v>
      </c>
      <c r="G6" s="40">
        <v>2</v>
      </c>
      <c r="H6" s="41">
        <v>2</v>
      </c>
      <c r="I6" s="52">
        <v>8.2000000000000003E-2</v>
      </c>
      <c r="J6" s="39">
        <v>5</v>
      </c>
      <c r="K6" s="39" t="s">
        <v>14</v>
      </c>
      <c r="L6" s="39">
        <v>1</v>
      </c>
      <c r="M6" s="107">
        <f t="shared" si="3"/>
        <v>249.70000000000002</v>
      </c>
    </row>
    <row r="7" spans="1:13" x14ac:dyDescent="0.25">
      <c r="A7" s="42" t="s">
        <v>61</v>
      </c>
      <c r="B7" s="42" t="s">
        <v>18</v>
      </c>
      <c r="C7" s="39">
        <v>50</v>
      </c>
      <c r="D7" s="39">
        <f t="shared" si="0"/>
        <v>25</v>
      </c>
      <c r="E7" s="40">
        <f t="shared" si="1"/>
        <v>45</v>
      </c>
      <c r="F7" s="40">
        <f t="shared" si="2"/>
        <v>22.5</v>
      </c>
      <c r="G7" s="40">
        <v>2</v>
      </c>
      <c r="H7" s="41">
        <v>1.5</v>
      </c>
      <c r="I7" s="52">
        <v>0.13250000000000001</v>
      </c>
      <c r="J7" s="39">
        <v>5</v>
      </c>
      <c r="K7" s="39" t="s">
        <v>11</v>
      </c>
      <c r="L7" s="39">
        <v>1.1499999999999999</v>
      </c>
      <c r="M7" s="107">
        <f t="shared" si="3"/>
        <v>225.16640624999997</v>
      </c>
    </row>
    <row r="8" spans="1:13" x14ac:dyDescent="0.25">
      <c r="A8" s="42" t="s">
        <v>62</v>
      </c>
      <c r="B8" s="42" t="s">
        <v>18</v>
      </c>
      <c r="C8" s="39">
        <v>50</v>
      </c>
      <c r="D8" s="39">
        <f t="shared" si="0"/>
        <v>25</v>
      </c>
      <c r="E8" s="40">
        <f t="shared" si="1"/>
        <v>45</v>
      </c>
      <c r="F8" s="40">
        <f t="shared" si="2"/>
        <v>22.5</v>
      </c>
      <c r="G8" s="40">
        <v>2</v>
      </c>
      <c r="H8" s="41">
        <v>2</v>
      </c>
      <c r="I8" s="52">
        <v>8.2000000000000003E-2</v>
      </c>
      <c r="J8" s="39">
        <v>5</v>
      </c>
      <c r="K8" s="39" t="s">
        <v>14</v>
      </c>
      <c r="L8" s="39">
        <v>1</v>
      </c>
      <c r="M8" s="107">
        <f t="shared" si="3"/>
        <v>249.70000000000002</v>
      </c>
    </row>
    <row r="9" spans="1:13" x14ac:dyDescent="0.25">
      <c r="A9" s="42" t="s">
        <v>36</v>
      </c>
      <c r="B9" s="42" t="s">
        <v>18</v>
      </c>
      <c r="C9" s="39">
        <v>50</v>
      </c>
      <c r="D9" s="39">
        <f t="shared" si="0"/>
        <v>25</v>
      </c>
      <c r="E9" s="40">
        <f t="shared" si="1"/>
        <v>45</v>
      </c>
      <c r="F9" s="40">
        <f t="shared" si="2"/>
        <v>22.5</v>
      </c>
      <c r="G9" s="40">
        <v>2</v>
      </c>
      <c r="H9" s="41">
        <v>2</v>
      </c>
      <c r="I9" s="52">
        <v>8.2000000000000003E-2</v>
      </c>
      <c r="J9" s="39">
        <v>5</v>
      </c>
      <c r="K9" s="39" t="s">
        <v>14</v>
      </c>
      <c r="L9" s="39">
        <v>1</v>
      </c>
      <c r="M9" s="107">
        <f t="shared" si="3"/>
        <v>249.70000000000002</v>
      </c>
    </row>
    <row r="10" spans="1:13" x14ac:dyDescent="0.25">
      <c r="A10" s="42" t="s">
        <v>38</v>
      </c>
      <c r="B10" s="42" t="s">
        <v>18</v>
      </c>
      <c r="C10" s="39">
        <v>50</v>
      </c>
      <c r="D10" s="39">
        <f t="shared" si="0"/>
        <v>25</v>
      </c>
      <c r="E10" s="40">
        <f t="shared" si="1"/>
        <v>45</v>
      </c>
      <c r="F10" s="40">
        <f t="shared" si="2"/>
        <v>22.5</v>
      </c>
      <c r="G10" s="40">
        <v>2</v>
      </c>
      <c r="H10" s="41">
        <v>2</v>
      </c>
      <c r="I10" s="52">
        <v>8.2000000000000003E-2</v>
      </c>
      <c r="J10" s="39">
        <v>5</v>
      </c>
      <c r="K10" s="39" t="s">
        <v>14</v>
      </c>
      <c r="L10" s="39">
        <v>1</v>
      </c>
      <c r="M10" s="107">
        <f t="shared" si="3"/>
        <v>249.70000000000002</v>
      </c>
    </row>
    <row r="11" spans="1:13" x14ac:dyDescent="0.25">
      <c r="A11" s="42" t="s">
        <v>31</v>
      </c>
      <c r="B11" s="42" t="s">
        <v>32</v>
      </c>
      <c r="C11" s="39">
        <v>50</v>
      </c>
      <c r="D11" s="39">
        <f t="shared" si="0"/>
        <v>25</v>
      </c>
      <c r="E11" s="40">
        <f t="shared" si="1"/>
        <v>45</v>
      </c>
      <c r="F11" s="40">
        <f t="shared" si="2"/>
        <v>22.5</v>
      </c>
      <c r="G11" s="40">
        <v>2</v>
      </c>
      <c r="H11" s="41">
        <v>2</v>
      </c>
      <c r="I11" s="52">
        <v>8.2000000000000003E-2</v>
      </c>
      <c r="J11" s="39">
        <v>5</v>
      </c>
      <c r="K11" s="39" t="s">
        <v>14</v>
      </c>
      <c r="L11" s="39">
        <v>1</v>
      </c>
      <c r="M11" s="107">
        <f t="shared" si="3"/>
        <v>249.70000000000002</v>
      </c>
    </row>
    <row r="12" spans="1:13" x14ac:dyDescent="0.25">
      <c r="A12" s="42" t="s">
        <v>33</v>
      </c>
      <c r="B12" s="42" t="s">
        <v>32</v>
      </c>
      <c r="C12" s="39">
        <v>50</v>
      </c>
      <c r="D12" s="39">
        <f t="shared" si="0"/>
        <v>25</v>
      </c>
      <c r="E12" s="40">
        <f t="shared" si="1"/>
        <v>45</v>
      </c>
      <c r="F12" s="40">
        <f t="shared" si="2"/>
        <v>22.5</v>
      </c>
      <c r="G12" s="40">
        <v>2</v>
      </c>
      <c r="H12" s="41">
        <v>2</v>
      </c>
      <c r="I12" s="52">
        <v>8.2000000000000003E-2</v>
      </c>
      <c r="J12" s="39">
        <v>5</v>
      </c>
      <c r="K12" s="39" t="s">
        <v>11</v>
      </c>
      <c r="L12" s="39">
        <v>1.1499999999999999</v>
      </c>
      <c r="M12" s="107">
        <f t="shared" si="3"/>
        <v>287.15499999999997</v>
      </c>
    </row>
    <row r="13" spans="1:13" x14ac:dyDescent="0.25">
      <c r="A13" s="42" t="s">
        <v>34</v>
      </c>
      <c r="B13" s="38" t="s">
        <v>32</v>
      </c>
      <c r="C13" s="39">
        <v>50</v>
      </c>
      <c r="D13" s="39">
        <f t="shared" si="0"/>
        <v>25</v>
      </c>
      <c r="E13" s="40">
        <f t="shared" si="1"/>
        <v>45</v>
      </c>
      <c r="F13" s="40">
        <f t="shared" si="2"/>
        <v>22.5</v>
      </c>
      <c r="G13" s="40">
        <v>2</v>
      </c>
      <c r="H13" s="41">
        <v>2</v>
      </c>
      <c r="I13" s="52">
        <v>8.2000000000000003E-2</v>
      </c>
      <c r="J13" s="39">
        <v>5</v>
      </c>
      <c r="K13" s="39" t="s">
        <v>14</v>
      </c>
      <c r="L13" s="39">
        <v>1</v>
      </c>
      <c r="M13" s="107">
        <f t="shared" si="3"/>
        <v>249.70000000000002</v>
      </c>
    </row>
    <row r="14" spans="1:13" x14ac:dyDescent="0.25">
      <c r="A14" s="42" t="s">
        <v>35</v>
      </c>
      <c r="B14" s="38" t="s">
        <v>32</v>
      </c>
      <c r="C14" s="39">
        <v>50</v>
      </c>
      <c r="D14" s="39">
        <f t="shared" si="0"/>
        <v>25</v>
      </c>
      <c r="E14" s="40">
        <f t="shared" si="1"/>
        <v>45</v>
      </c>
      <c r="F14" s="40">
        <f t="shared" si="2"/>
        <v>22.5</v>
      </c>
      <c r="G14" s="40">
        <v>2</v>
      </c>
      <c r="H14" s="41">
        <v>2</v>
      </c>
      <c r="I14" s="52">
        <v>8.2000000000000003E-2</v>
      </c>
      <c r="J14" s="39">
        <v>5</v>
      </c>
      <c r="K14" s="39" t="s">
        <v>11</v>
      </c>
      <c r="L14" s="39">
        <v>1.1499999999999999</v>
      </c>
      <c r="M14" s="107">
        <f t="shared" si="3"/>
        <v>287.15499999999997</v>
      </c>
    </row>
    <row r="15" spans="1:13" x14ac:dyDescent="0.25">
      <c r="A15" s="42" t="s">
        <v>39</v>
      </c>
      <c r="B15" s="38" t="s">
        <v>32</v>
      </c>
      <c r="C15" s="39">
        <v>50</v>
      </c>
      <c r="D15" s="39">
        <f t="shared" si="0"/>
        <v>25</v>
      </c>
      <c r="E15" s="40">
        <f t="shared" si="1"/>
        <v>45</v>
      </c>
      <c r="F15" s="40">
        <f t="shared" si="2"/>
        <v>22.5</v>
      </c>
      <c r="G15" s="40">
        <v>2</v>
      </c>
      <c r="H15" s="41">
        <v>2</v>
      </c>
      <c r="I15" s="52">
        <v>8.2000000000000003E-2</v>
      </c>
      <c r="J15" s="39">
        <v>5</v>
      </c>
      <c r="K15" s="39" t="s">
        <v>14</v>
      </c>
      <c r="L15" s="39">
        <v>1</v>
      </c>
      <c r="M15" s="107">
        <f t="shared" si="3"/>
        <v>249.70000000000002</v>
      </c>
    </row>
    <row r="16" spans="1:13" x14ac:dyDescent="0.25">
      <c r="A16" s="42" t="s">
        <v>75</v>
      </c>
      <c r="B16" s="42" t="s">
        <v>32</v>
      </c>
      <c r="C16" s="39">
        <v>50</v>
      </c>
      <c r="D16" s="39">
        <f t="shared" si="0"/>
        <v>25</v>
      </c>
      <c r="E16" s="40">
        <f t="shared" si="1"/>
        <v>45</v>
      </c>
      <c r="F16" s="40">
        <f t="shared" si="2"/>
        <v>22.5</v>
      </c>
      <c r="G16" s="40">
        <v>4</v>
      </c>
      <c r="H16" s="41">
        <v>1</v>
      </c>
      <c r="I16" s="52">
        <v>0.1</v>
      </c>
      <c r="J16" s="39">
        <v>4</v>
      </c>
      <c r="K16" s="39" t="s">
        <v>14</v>
      </c>
      <c r="L16" s="39">
        <v>1</v>
      </c>
      <c r="M16" s="107">
        <f t="shared" si="3"/>
        <v>101.50000000000001</v>
      </c>
    </row>
    <row r="17" spans="1:13" x14ac:dyDescent="0.25">
      <c r="A17" s="42" t="s">
        <v>100</v>
      </c>
      <c r="B17" s="42" t="s">
        <v>32</v>
      </c>
      <c r="C17" s="39">
        <v>50</v>
      </c>
      <c r="D17" s="39">
        <f t="shared" si="0"/>
        <v>25</v>
      </c>
      <c r="E17" s="40">
        <f t="shared" si="1"/>
        <v>45</v>
      </c>
      <c r="F17" s="40">
        <f t="shared" si="2"/>
        <v>22.5</v>
      </c>
      <c r="G17" s="40">
        <v>4</v>
      </c>
      <c r="H17" s="41">
        <v>1</v>
      </c>
      <c r="I17" s="52">
        <v>0.1</v>
      </c>
      <c r="J17" s="39">
        <v>4</v>
      </c>
      <c r="K17" s="39" t="s">
        <v>14</v>
      </c>
      <c r="L17" s="39">
        <v>1</v>
      </c>
      <c r="M17" s="107">
        <f t="shared" si="3"/>
        <v>101.50000000000001</v>
      </c>
    </row>
    <row r="18" spans="1:13" x14ac:dyDescent="0.25">
      <c r="A18" s="42" t="s">
        <v>99</v>
      </c>
      <c r="B18" s="42" t="s">
        <v>32</v>
      </c>
      <c r="C18" s="39">
        <v>50</v>
      </c>
      <c r="D18" s="39">
        <f t="shared" si="0"/>
        <v>25</v>
      </c>
      <c r="E18" s="40">
        <f t="shared" si="1"/>
        <v>45</v>
      </c>
      <c r="F18" s="40">
        <f t="shared" si="2"/>
        <v>22.5</v>
      </c>
      <c r="G18" s="40">
        <v>4</v>
      </c>
      <c r="H18" s="41">
        <v>1</v>
      </c>
      <c r="I18" s="52">
        <v>0.1</v>
      </c>
      <c r="J18" s="39">
        <v>4</v>
      </c>
      <c r="K18" s="39" t="s">
        <v>11</v>
      </c>
      <c r="L18" s="39">
        <v>1.1499999999999999</v>
      </c>
      <c r="M18" s="107">
        <f t="shared" si="3"/>
        <v>116.72500000000001</v>
      </c>
    </row>
    <row r="19" spans="1:13" x14ac:dyDescent="0.25">
      <c r="A19" s="42" t="s">
        <v>76</v>
      </c>
      <c r="B19" s="42" t="s">
        <v>32</v>
      </c>
      <c r="C19" s="39">
        <v>50</v>
      </c>
      <c r="D19" s="39">
        <f t="shared" si="0"/>
        <v>25</v>
      </c>
      <c r="E19" s="40">
        <f t="shared" si="1"/>
        <v>45</v>
      </c>
      <c r="F19" s="40">
        <f t="shared" si="2"/>
        <v>22.5</v>
      </c>
      <c r="G19" s="40">
        <v>4</v>
      </c>
      <c r="H19" s="41">
        <v>1</v>
      </c>
      <c r="I19" s="52">
        <v>0.1</v>
      </c>
      <c r="J19" s="39">
        <v>4</v>
      </c>
      <c r="K19" s="39" t="s">
        <v>11</v>
      </c>
      <c r="L19" s="39">
        <v>1.1499999999999999</v>
      </c>
      <c r="M19" s="107">
        <f t="shared" si="3"/>
        <v>116.72500000000001</v>
      </c>
    </row>
    <row r="20" spans="1:13" x14ac:dyDescent="0.25">
      <c r="A20" s="42" t="s">
        <v>63</v>
      </c>
      <c r="B20" s="38" t="s">
        <v>32</v>
      </c>
      <c r="C20" s="39">
        <v>25</v>
      </c>
      <c r="D20" s="39">
        <f t="shared" si="0"/>
        <v>12.5</v>
      </c>
      <c r="E20" s="40">
        <f t="shared" si="1"/>
        <v>22.5</v>
      </c>
      <c r="F20" s="40">
        <f t="shared" si="2"/>
        <v>11.25</v>
      </c>
      <c r="G20" s="40">
        <v>4</v>
      </c>
      <c r="H20" s="41">
        <v>1</v>
      </c>
      <c r="I20" s="52">
        <v>0.1</v>
      </c>
      <c r="J20" s="39">
        <v>4</v>
      </c>
      <c r="K20" s="39" t="s">
        <v>14</v>
      </c>
      <c r="L20" s="39">
        <v>1</v>
      </c>
      <c r="M20" s="107">
        <f t="shared" si="3"/>
        <v>50.750000000000007</v>
      </c>
    </row>
    <row r="21" spans="1:13" x14ac:dyDescent="0.25">
      <c r="A21" s="42" t="s">
        <v>77</v>
      </c>
      <c r="B21" s="42" t="s">
        <v>32</v>
      </c>
      <c r="C21" s="39">
        <v>50</v>
      </c>
      <c r="D21" s="39">
        <f t="shared" si="0"/>
        <v>25</v>
      </c>
      <c r="E21" s="40">
        <f t="shared" si="1"/>
        <v>45</v>
      </c>
      <c r="F21" s="40">
        <f t="shared" si="2"/>
        <v>22.5</v>
      </c>
      <c r="G21" s="40">
        <v>4</v>
      </c>
      <c r="H21" s="41">
        <v>1</v>
      </c>
      <c r="I21" s="52">
        <v>0.1</v>
      </c>
      <c r="J21" s="39">
        <v>4</v>
      </c>
      <c r="K21" s="39" t="s">
        <v>14</v>
      </c>
      <c r="L21" s="39">
        <v>1</v>
      </c>
      <c r="M21" s="107">
        <f t="shared" si="3"/>
        <v>101.50000000000001</v>
      </c>
    </row>
    <row r="22" spans="1:13" x14ac:dyDescent="0.25">
      <c r="A22" s="42" t="s">
        <v>78</v>
      </c>
      <c r="B22" s="42" t="s">
        <v>27</v>
      </c>
      <c r="C22" s="39">
        <v>50</v>
      </c>
      <c r="D22" s="39">
        <f t="shared" si="0"/>
        <v>25</v>
      </c>
      <c r="E22" s="40">
        <f t="shared" si="1"/>
        <v>45</v>
      </c>
      <c r="F22" s="40">
        <f t="shared" si="2"/>
        <v>22.5</v>
      </c>
      <c r="G22" s="40">
        <v>4</v>
      </c>
      <c r="H22" s="41">
        <v>1</v>
      </c>
      <c r="I22" s="52">
        <v>0.1</v>
      </c>
      <c r="J22" s="39">
        <v>4</v>
      </c>
      <c r="K22" s="39" t="s">
        <v>11</v>
      </c>
      <c r="L22" s="39">
        <v>1.1499999999999999</v>
      </c>
      <c r="M22" s="107">
        <f t="shared" si="3"/>
        <v>116.72500000000001</v>
      </c>
    </row>
    <row r="23" spans="1:13" x14ac:dyDescent="0.25">
      <c r="A23" s="42" t="s">
        <v>64</v>
      </c>
      <c r="B23" s="42" t="s">
        <v>27</v>
      </c>
      <c r="C23" s="39">
        <v>50</v>
      </c>
      <c r="D23" s="39">
        <f t="shared" si="0"/>
        <v>25</v>
      </c>
      <c r="E23" s="40">
        <f t="shared" si="1"/>
        <v>45</v>
      </c>
      <c r="F23" s="40">
        <f t="shared" si="2"/>
        <v>22.5</v>
      </c>
      <c r="G23" s="40">
        <v>2</v>
      </c>
      <c r="H23" s="41">
        <v>2</v>
      </c>
      <c r="I23" s="52">
        <v>8.2000000000000003E-2</v>
      </c>
      <c r="J23" s="39">
        <v>5</v>
      </c>
      <c r="K23" s="39" t="s">
        <v>14</v>
      </c>
      <c r="L23" s="39">
        <v>1</v>
      </c>
      <c r="M23" s="107">
        <f t="shared" si="3"/>
        <v>249.70000000000002</v>
      </c>
    </row>
    <row r="24" spans="1:13" x14ac:dyDescent="0.25">
      <c r="A24" s="42" t="s">
        <v>42</v>
      </c>
      <c r="B24" s="42" t="s">
        <v>27</v>
      </c>
      <c r="C24" s="39">
        <v>40</v>
      </c>
      <c r="D24" s="39">
        <f t="shared" si="0"/>
        <v>20</v>
      </c>
      <c r="E24" s="40">
        <f t="shared" si="1"/>
        <v>36</v>
      </c>
      <c r="F24" s="40">
        <f t="shared" si="2"/>
        <v>18</v>
      </c>
      <c r="G24" s="40">
        <v>2</v>
      </c>
      <c r="H24" s="41">
        <v>2</v>
      </c>
      <c r="I24" s="52">
        <v>0.13250000000000001</v>
      </c>
      <c r="J24" s="39">
        <v>4</v>
      </c>
      <c r="K24" s="39" t="s">
        <v>14</v>
      </c>
      <c r="L24" s="39">
        <v>1</v>
      </c>
      <c r="M24" s="107">
        <f t="shared" si="3"/>
        <v>167.08</v>
      </c>
    </row>
    <row r="25" spans="1:13" x14ac:dyDescent="0.25">
      <c r="A25" s="42" t="s">
        <v>59</v>
      </c>
      <c r="B25" s="42" t="s">
        <v>27</v>
      </c>
      <c r="C25" s="39">
        <v>50</v>
      </c>
      <c r="D25" s="39">
        <f t="shared" si="0"/>
        <v>25</v>
      </c>
      <c r="E25" s="40">
        <f t="shared" si="1"/>
        <v>45</v>
      </c>
      <c r="F25" s="40">
        <f t="shared" si="2"/>
        <v>22.5</v>
      </c>
      <c r="G25" s="40">
        <v>2</v>
      </c>
      <c r="H25" s="41">
        <v>2</v>
      </c>
      <c r="I25" s="52">
        <v>0.13250000000000001</v>
      </c>
      <c r="J25" s="39">
        <v>5</v>
      </c>
      <c r="K25" s="39" t="s">
        <v>14</v>
      </c>
      <c r="L25" s="39">
        <v>1</v>
      </c>
      <c r="M25" s="107">
        <f t="shared" si="3"/>
        <v>261.0625</v>
      </c>
    </row>
    <row r="26" spans="1:13" x14ac:dyDescent="0.25">
      <c r="A26" s="42" t="s">
        <v>79</v>
      </c>
      <c r="B26" s="42" t="s">
        <v>27</v>
      </c>
      <c r="C26" s="39">
        <v>40</v>
      </c>
      <c r="D26" s="39">
        <f t="shared" si="0"/>
        <v>20</v>
      </c>
      <c r="E26" s="40">
        <f t="shared" si="1"/>
        <v>36</v>
      </c>
      <c r="F26" s="40">
        <f t="shared" si="2"/>
        <v>18</v>
      </c>
      <c r="G26" s="40">
        <v>2</v>
      </c>
      <c r="H26" s="41">
        <v>2</v>
      </c>
      <c r="I26" s="52">
        <v>8.2000000000000003E-2</v>
      </c>
      <c r="J26" s="39">
        <v>3.5</v>
      </c>
      <c r="K26" s="39" t="s">
        <v>11</v>
      </c>
      <c r="L26" s="39">
        <v>1.1499999999999999</v>
      </c>
      <c r="M26" s="107">
        <f t="shared" si="3"/>
        <v>160.80680000000001</v>
      </c>
    </row>
    <row r="27" spans="1:13" x14ac:dyDescent="0.25">
      <c r="A27" s="42" t="s">
        <v>80</v>
      </c>
      <c r="B27" s="42" t="s">
        <v>23</v>
      </c>
      <c r="C27" s="39">
        <v>50</v>
      </c>
      <c r="D27" s="39">
        <f t="shared" si="0"/>
        <v>25</v>
      </c>
      <c r="E27" s="40">
        <f t="shared" si="1"/>
        <v>45</v>
      </c>
      <c r="F27" s="40">
        <f t="shared" si="2"/>
        <v>22.5</v>
      </c>
      <c r="G27" s="40">
        <v>2</v>
      </c>
      <c r="H27" s="41">
        <v>2</v>
      </c>
      <c r="I27" s="52">
        <v>8.2000000000000003E-2</v>
      </c>
      <c r="J27" s="39">
        <v>3.5</v>
      </c>
      <c r="K27" s="39" t="s">
        <v>11</v>
      </c>
      <c r="L27" s="39">
        <v>1.1499999999999999</v>
      </c>
      <c r="M27" s="107">
        <f t="shared" si="3"/>
        <v>201.0085</v>
      </c>
    </row>
    <row r="28" spans="1:13" x14ac:dyDescent="0.25">
      <c r="A28" s="42" t="s">
        <v>65</v>
      </c>
      <c r="B28" s="42" t="s">
        <v>23</v>
      </c>
      <c r="C28" s="39">
        <v>50</v>
      </c>
      <c r="D28" s="39">
        <f t="shared" si="0"/>
        <v>25</v>
      </c>
      <c r="E28" s="40">
        <f t="shared" si="1"/>
        <v>45</v>
      </c>
      <c r="F28" s="40">
        <f t="shared" si="2"/>
        <v>22.5</v>
      </c>
      <c r="G28" s="40">
        <v>4</v>
      </c>
      <c r="H28" s="41">
        <v>1</v>
      </c>
      <c r="I28" s="52">
        <v>0.1</v>
      </c>
      <c r="J28" s="39">
        <v>4.5</v>
      </c>
      <c r="K28" s="39" t="s">
        <v>11</v>
      </c>
      <c r="L28" s="39">
        <v>1.1499999999999999</v>
      </c>
      <c r="M28" s="107">
        <f t="shared" si="3"/>
        <v>131.31562500000001</v>
      </c>
    </row>
    <row r="29" spans="1:13" x14ac:dyDescent="0.25">
      <c r="A29" s="42" t="s">
        <v>81</v>
      </c>
      <c r="B29" s="42" t="s">
        <v>23</v>
      </c>
      <c r="C29" s="39">
        <v>50</v>
      </c>
      <c r="D29" s="39">
        <f t="shared" si="0"/>
        <v>25</v>
      </c>
      <c r="E29" s="40">
        <f t="shared" si="1"/>
        <v>45</v>
      </c>
      <c r="F29" s="40">
        <f t="shared" si="2"/>
        <v>22.5</v>
      </c>
      <c r="G29" s="40">
        <v>2</v>
      </c>
      <c r="H29" s="41">
        <v>2</v>
      </c>
      <c r="I29" s="52">
        <v>0.05</v>
      </c>
      <c r="J29" s="39">
        <v>3.5</v>
      </c>
      <c r="K29" s="39" t="s">
        <v>14</v>
      </c>
      <c r="L29" s="39">
        <v>1</v>
      </c>
      <c r="M29" s="107">
        <f t="shared" si="3"/>
        <v>169.75</v>
      </c>
    </row>
    <row r="30" spans="1:13" x14ac:dyDescent="0.25">
      <c r="A30" s="42" t="s">
        <v>51</v>
      </c>
      <c r="B30" s="42" t="s">
        <v>23</v>
      </c>
      <c r="C30" s="39">
        <v>50</v>
      </c>
      <c r="D30" s="39">
        <f t="shared" si="0"/>
        <v>25</v>
      </c>
      <c r="E30" s="40">
        <f t="shared" si="1"/>
        <v>45</v>
      </c>
      <c r="F30" s="40">
        <f t="shared" si="2"/>
        <v>22.5</v>
      </c>
      <c r="G30" s="40">
        <v>1</v>
      </c>
      <c r="H30" s="41">
        <v>4.5</v>
      </c>
      <c r="I30" s="52">
        <v>6.5000000000000002E-2</v>
      </c>
      <c r="J30" s="39">
        <v>5</v>
      </c>
      <c r="K30" s="39" t="s">
        <v>14</v>
      </c>
      <c r="L30" s="39">
        <v>1</v>
      </c>
      <c r="M30" s="107">
        <f t="shared" si="3"/>
        <v>553.21875</v>
      </c>
    </row>
    <row r="31" spans="1:13" x14ac:dyDescent="0.25">
      <c r="A31" s="42" t="s">
        <v>12</v>
      </c>
      <c r="B31" s="42" t="s">
        <v>13</v>
      </c>
      <c r="C31" s="39">
        <v>50</v>
      </c>
      <c r="D31" s="39">
        <f t="shared" si="0"/>
        <v>25</v>
      </c>
      <c r="E31" s="40">
        <f t="shared" si="1"/>
        <v>45</v>
      </c>
      <c r="F31" s="40">
        <f t="shared" si="2"/>
        <v>22.5</v>
      </c>
      <c r="G31" s="40">
        <v>2</v>
      </c>
      <c r="H31" s="41">
        <v>2</v>
      </c>
      <c r="I31" s="52">
        <v>0.05</v>
      </c>
      <c r="J31" s="39">
        <v>5</v>
      </c>
      <c r="K31" s="39" t="s">
        <v>14</v>
      </c>
      <c r="L31" s="39">
        <v>1</v>
      </c>
      <c r="M31" s="107">
        <f t="shared" si="3"/>
        <v>242.5</v>
      </c>
    </row>
    <row r="32" spans="1:13" x14ac:dyDescent="0.25">
      <c r="A32" s="42" t="s">
        <v>82</v>
      </c>
      <c r="B32" s="42" t="s">
        <v>13</v>
      </c>
      <c r="C32" s="39">
        <v>50</v>
      </c>
      <c r="D32" s="39">
        <f t="shared" si="0"/>
        <v>25</v>
      </c>
      <c r="E32" s="40">
        <f t="shared" si="1"/>
        <v>45</v>
      </c>
      <c r="F32" s="40">
        <f t="shared" si="2"/>
        <v>22.5</v>
      </c>
      <c r="G32" s="40">
        <v>2</v>
      </c>
      <c r="H32" s="41">
        <v>2</v>
      </c>
      <c r="I32" s="52">
        <v>0.05</v>
      </c>
      <c r="J32" s="39">
        <v>4</v>
      </c>
      <c r="K32" s="39" t="s">
        <v>14</v>
      </c>
      <c r="L32" s="39">
        <v>1</v>
      </c>
      <c r="M32" s="107">
        <f t="shared" si="3"/>
        <v>194</v>
      </c>
    </row>
    <row r="33" spans="1:13" x14ac:dyDescent="0.25">
      <c r="A33" s="42" t="s">
        <v>66</v>
      </c>
      <c r="B33" s="42" t="s">
        <v>13</v>
      </c>
      <c r="C33" s="39">
        <v>50</v>
      </c>
      <c r="D33" s="39">
        <f t="shared" si="0"/>
        <v>25</v>
      </c>
      <c r="E33" s="40">
        <f t="shared" si="1"/>
        <v>45</v>
      </c>
      <c r="F33" s="40">
        <f t="shared" si="2"/>
        <v>22.5</v>
      </c>
      <c r="G33" s="40">
        <v>2</v>
      </c>
      <c r="H33" s="41">
        <v>2</v>
      </c>
      <c r="I33" s="52">
        <v>8.2000000000000003E-2</v>
      </c>
      <c r="J33" s="39">
        <v>5</v>
      </c>
      <c r="K33" s="39" t="s">
        <v>14</v>
      </c>
      <c r="L33" s="39">
        <v>1</v>
      </c>
      <c r="M33" s="107">
        <f t="shared" si="3"/>
        <v>249.70000000000002</v>
      </c>
    </row>
    <row r="34" spans="1:13" x14ac:dyDescent="0.25">
      <c r="A34" s="42" t="s">
        <v>60</v>
      </c>
      <c r="B34" s="42" t="s">
        <v>13</v>
      </c>
      <c r="C34" s="39">
        <v>75</v>
      </c>
      <c r="D34" s="39">
        <f t="shared" si="0"/>
        <v>37.5</v>
      </c>
      <c r="E34" s="40">
        <f t="shared" si="1"/>
        <v>67.5</v>
      </c>
      <c r="F34" s="40">
        <f t="shared" si="2"/>
        <v>33.75</v>
      </c>
      <c r="G34" s="40">
        <v>2</v>
      </c>
      <c r="H34" s="41">
        <v>2</v>
      </c>
      <c r="I34" s="52">
        <v>0.13250000000000001</v>
      </c>
      <c r="J34" s="39">
        <v>3</v>
      </c>
      <c r="K34" s="39" t="s">
        <v>14</v>
      </c>
      <c r="L34" s="39">
        <v>1</v>
      </c>
      <c r="M34" s="107">
        <f t="shared" si="3"/>
        <v>234.95625000000001</v>
      </c>
    </row>
    <row r="35" spans="1:13" x14ac:dyDescent="0.25">
      <c r="A35" s="42" t="s">
        <v>60</v>
      </c>
      <c r="B35" s="42" t="s">
        <v>13</v>
      </c>
      <c r="C35" s="39">
        <v>75</v>
      </c>
      <c r="D35" s="39">
        <f t="shared" si="0"/>
        <v>37.5</v>
      </c>
      <c r="E35" s="40">
        <f t="shared" si="1"/>
        <v>67.5</v>
      </c>
      <c r="F35" s="40">
        <f t="shared" si="2"/>
        <v>33.75</v>
      </c>
      <c r="G35" s="40">
        <v>2</v>
      </c>
      <c r="H35" s="41">
        <v>2</v>
      </c>
      <c r="I35" s="52">
        <v>0.13250000000000001</v>
      </c>
      <c r="J35" s="39">
        <v>3.5</v>
      </c>
      <c r="K35" s="39" t="s">
        <v>11</v>
      </c>
      <c r="L35" s="39">
        <v>1.1499999999999999</v>
      </c>
      <c r="M35" s="107">
        <f t="shared" si="3"/>
        <v>315.23296875</v>
      </c>
    </row>
    <row r="36" spans="1:13" x14ac:dyDescent="0.25">
      <c r="A36" s="42" t="s">
        <v>76</v>
      </c>
      <c r="B36" s="42" t="s">
        <v>13</v>
      </c>
      <c r="C36" s="39">
        <v>50</v>
      </c>
      <c r="D36" s="39">
        <f t="shared" si="0"/>
        <v>25</v>
      </c>
      <c r="E36" s="40">
        <f t="shared" ref="E36:E66" si="4">C36*0.9</f>
        <v>45</v>
      </c>
      <c r="F36" s="40">
        <f t="shared" si="2"/>
        <v>22.5</v>
      </c>
      <c r="G36" s="40">
        <v>4</v>
      </c>
      <c r="H36" s="41">
        <v>1</v>
      </c>
      <c r="I36" s="52">
        <v>0.1</v>
      </c>
      <c r="J36" s="39">
        <v>4</v>
      </c>
      <c r="K36" s="39" t="s">
        <v>11</v>
      </c>
      <c r="L36" s="39">
        <v>1.1499999999999999</v>
      </c>
      <c r="M36" s="107">
        <f t="shared" si="3"/>
        <v>116.72500000000001</v>
      </c>
    </row>
    <row r="37" spans="1:13" x14ac:dyDescent="0.25">
      <c r="A37" s="42" t="s">
        <v>46</v>
      </c>
      <c r="B37" s="42" t="s">
        <v>13</v>
      </c>
      <c r="C37" s="39">
        <v>50</v>
      </c>
      <c r="D37" s="39">
        <f t="shared" si="0"/>
        <v>25</v>
      </c>
      <c r="E37" s="40">
        <f t="shared" si="4"/>
        <v>45</v>
      </c>
      <c r="F37" s="40">
        <f t="shared" si="2"/>
        <v>22.5</v>
      </c>
      <c r="G37" s="40">
        <v>2</v>
      </c>
      <c r="H37" s="41">
        <v>2</v>
      </c>
      <c r="I37" s="52">
        <v>6.6000000000000003E-2</v>
      </c>
      <c r="J37" s="39">
        <v>4</v>
      </c>
      <c r="K37" s="39" t="s">
        <v>14</v>
      </c>
      <c r="L37" s="39">
        <v>1</v>
      </c>
      <c r="M37" s="107">
        <f t="shared" si="3"/>
        <v>196.88000000000002</v>
      </c>
    </row>
    <row r="38" spans="1:13" x14ac:dyDescent="0.25">
      <c r="A38" s="42" t="s">
        <v>83</v>
      </c>
      <c r="B38" s="42" t="s">
        <v>26</v>
      </c>
      <c r="C38" s="39">
        <v>50</v>
      </c>
      <c r="D38" s="39">
        <f t="shared" si="0"/>
        <v>25</v>
      </c>
      <c r="E38" s="40">
        <f t="shared" si="4"/>
        <v>45</v>
      </c>
      <c r="F38" s="40">
        <f t="shared" si="2"/>
        <v>22.5</v>
      </c>
      <c r="G38" s="40">
        <v>2</v>
      </c>
      <c r="H38" s="41">
        <v>2</v>
      </c>
      <c r="I38" s="52">
        <v>8.2000000000000003E-2</v>
      </c>
      <c r="J38" s="39">
        <v>2.5</v>
      </c>
      <c r="K38" s="39" t="s">
        <v>11</v>
      </c>
      <c r="L38" s="39">
        <v>1.1499999999999999</v>
      </c>
      <c r="M38" s="107">
        <f t="shared" si="3"/>
        <v>143.57749999999999</v>
      </c>
    </row>
    <row r="39" spans="1:13" x14ac:dyDescent="0.25">
      <c r="A39" s="42" t="s">
        <v>84</v>
      </c>
      <c r="B39" s="42" t="s">
        <v>26</v>
      </c>
      <c r="C39" s="39">
        <v>50</v>
      </c>
      <c r="D39" s="39">
        <f t="shared" si="0"/>
        <v>25</v>
      </c>
      <c r="E39" s="40">
        <f t="shared" si="4"/>
        <v>45</v>
      </c>
      <c r="F39" s="40">
        <f t="shared" si="2"/>
        <v>22.5</v>
      </c>
      <c r="G39" s="40">
        <v>4</v>
      </c>
      <c r="H39" s="41">
        <v>1</v>
      </c>
      <c r="I39" s="52">
        <v>0.1</v>
      </c>
      <c r="J39" s="39">
        <v>4</v>
      </c>
      <c r="K39" s="39" t="s">
        <v>14</v>
      </c>
      <c r="L39" s="39">
        <v>1</v>
      </c>
      <c r="M39" s="107">
        <f t="shared" si="3"/>
        <v>101.50000000000001</v>
      </c>
    </row>
    <row r="40" spans="1:13" x14ac:dyDescent="0.25">
      <c r="A40" s="42" t="s">
        <v>85</v>
      </c>
      <c r="B40" s="42" t="s">
        <v>26</v>
      </c>
      <c r="C40" s="39">
        <v>50</v>
      </c>
      <c r="D40" s="39">
        <f t="shared" si="0"/>
        <v>25</v>
      </c>
      <c r="E40" s="40">
        <f t="shared" si="4"/>
        <v>45</v>
      </c>
      <c r="F40" s="40">
        <f t="shared" si="2"/>
        <v>22.5</v>
      </c>
      <c r="G40" s="40">
        <v>4</v>
      </c>
      <c r="H40" s="41">
        <v>1</v>
      </c>
      <c r="I40" s="52">
        <v>0.1</v>
      </c>
      <c r="J40" s="39">
        <v>4.5</v>
      </c>
      <c r="K40" s="39" t="s">
        <v>14</v>
      </c>
      <c r="L40" s="39">
        <v>1</v>
      </c>
      <c r="M40" s="107">
        <f t="shared" si="3"/>
        <v>114.18750000000001</v>
      </c>
    </row>
    <row r="41" spans="1:13" x14ac:dyDescent="0.25">
      <c r="A41" s="42" t="s">
        <v>85</v>
      </c>
      <c r="B41" s="42" t="s">
        <v>26</v>
      </c>
      <c r="C41" s="39">
        <v>50</v>
      </c>
      <c r="D41" s="39">
        <f t="shared" si="0"/>
        <v>25</v>
      </c>
      <c r="E41" s="40">
        <f t="shared" si="4"/>
        <v>45</v>
      </c>
      <c r="F41" s="40">
        <f t="shared" si="2"/>
        <v>22.5</v>
      </c>
      <c r="G41" s="40">
        <v>4</v>
      </c>
      <c r="H41" s="41">
        <v>1</v>
      </c>
      <c r="I41" s="52">
        <v>0.1</v>
      </c>
      <c r="J41" s="39">
        <v>4.5</v>
      </c>
      <c r="K41" s="39" t="s">
        <v>11</v>
      </c>
      <c r="L41" s="39">
        <v>1.1499999999999999</v>
      </c>
      <c r="M41" s="107">
        <f t="shared" si="3"/>
        <v>131.31562500000001</v>
      </c>
    </row>
    <row r="42" spans="1:13" x14ac:dyDescent="0.25">
      <c r="A42" s="42" t="s">
        <v>86</v>
      </c>
      <c r="B42" s="42" t="s">
        <v>26</v>
      </c>
      <c r="C42" s="39">
        <v>50</v>
      </c>
      <c r="D42" s="39">
        <f t="shared" si="0"/>
        <v>25</v>
      </c>
      <c r="E42" s="40">
        <f t="shared" si="4"/>
        <v>45</v>
      </c>
      <c r="F42" s="40">
        <f t="shared" si="2"/>
        <v>22.5</v>
      </c>
      <c r="G42" s="40">
        <v>4</v>
      </c>
      <c r="H42" s="41">
        <v>1</v>
      </c>
      <c r="I42" s="52">
        <v>0.1</v>
      </c>
      <c r="J42" s="39">
        <v>4</v>
      </c>
      <c r="K42" s="39" t="s">
        <v>11</v>
      </c>
      <c r="L42" s="39">
        <v>1.1499999999999999</v>
      </c>
      <c r="M42" s="107">
        <f t="shared" si="3"/>
        <v>116.72500000000001</v>
      </c>
    </row>
    <row r="43" spans="1:13" x14ac:dyDescent="0.25">
      <c r="A43" s="42" t="s">
        <v>67</v>
      </c>
      <c r="B43" s="42" t="s">
        <v>26</v>
      </c>
      <c r="C43" s="39">
        <v>50</v>
      </c>
      <c r="D43" s="39">
        <f t="shared" si="0"/>
        <v>25</v>
      </c>
      <c r="E43" s="40">
        <f t="shared" si="4"/>
        <v>45</v>
      </c>
      <c r="F43" s="40">
        <f t="shared" si="2"/>
        <v>22.5</v>
      </c>
      <c r="G43" s="40">
        <v>4</v>
      </c>
      <c r="H43" s="41">
        <v>1</v>
      </c>
      <c r="I43" s="52">
        <v>0.12</v>
      </c>
      <c r="J43" s="39">
        <v>4</v>
      </c>
      <c r="K43" s="39" t="s">
        <v>14</v>
      </c>
      <c r="L43" s="39">
        <v>1</v>
      </c>
      <c r="M43" s="107">
        <f t="shared" si="3"/>
        <v>103.30000000000001</v>
      </c>
    </row>
    <row r="44" spans="1:13" x14ac:dyDescent="0.25">
      <c r="A44" s="42" t="s">
        <v>8</v>
      </c>
      <c r="B44" s="42" t="s">
        <v>9</v>
      </c>
      <c r="C44" s="39">
        <v>50</v>
      </c>
      <c r="D44" s="39">
        <f t="shared" si="0"/>
        <v>25</v>
      </c>
      <c r="E44" s="40">
        <f t="shared" si="4"/>
        <v>45</v>
      </c>
      <c r="F44" s="40">
        <f t="shared" si="2"/>
        <v>22.5</v>
      </c>
      <c r="G44" s="40">
        <v>4</v>
      </c>
      <c r="H44" s="41">
        <v>1</v>
      </c>
      <c r="I44" s="52">
        <v>0.12</v>
      </c>
      <c r="J44" s="39">
        <v>4</v>
      </c>
      <c r="K44" s="39" t="s">
        <v>10</v>
      </c>
      <c r="L44" s="39">
        <v>1</v>
      </c>
      <c r="M44" s="107">
        <f t="shared" si="3"/>
        <v>103.30000000000001</v>
      </c>
    </row>
    <row r="45" spans="1:13" x14ac:dyDescent="0.25">
      <c r="A45" s="42" t="s">
        <v>8</v>
      </c>
      <c r="B45" s="42" t="s">
        <v>9</v>
      </c>
      <c r="C45" s="39">
        <v>50</v>
      </c>
      <c r="D45" s="39">
        <f t="shared" si="0"/>
        <v>25</v>
      </c>
      <c r="E45" s="40">
        <f t="shared" si="4"/>
        <v>45</v>
      </c>
      <c r="F45" s="40">
        <f t="shared" si="2"/>
        <v>22.5</v>
      </c>
      <c r="G45" s="40">
        <v>4</v>
      </c>
      <c r="H45" s="41">
        <v>1</v>
      </c>
      <c r="I45" s="52">
        <v>0.12</v>
      </c>
      <c r="J45" s="39">
        <v>4</v>
      </c>
      <c r="K45" s="39" t="s">
        <v>11</v>
      </c>
      <c r="L45" s="39">
        <v>1.1499999999999999</v>
      </c>
      <c r="M45" s="107">
        <f t="shared" si="3"/>
        <v>118.795</v>
      </c>
    </row>
    <row r="46" spans="1:13" x14ac:dyDescent="0.25">
      <c r="A46" s="42" t="s">
        <v>22</v>
      </c>
      <c r="B46" s="42" t="s">
        <v>9</v>
      </c>
      <c r="C46" s="39">
        <v>50</v>
      </c>
      <c r="D46" s="39">
        <f t="shared" si="0"/>
        <v>25</v>
      </c>
      <c r="E46" s="40">
        <f t="shared" si="4"/>
        <v>45</v>
      </c>
      <c r="F46" s="40">
        <f t="shared" si="2"/>
        <v>22.5</v>
      </c>
      <c r="G46" s="40">
        <v>4</v>
      </c>
      <c r="H46" s="41">
        <v>1</v>
      </c>
      <c r="I46" s="52">
        <v>0.12</v>
      </c>
      <c r="J46" s="39">
        <v>4</v>
      </c>
      <c r="K46" s="39" t="s">
        <v>11</v>
      </c>
      <c r="L46" s="39">
        <v>1.1499999999999999</v>
      </c>
      <c r="M46" s="107">
        <f t="shared" si="3"/>
        <v>118.795</v>
      </c>
    </row>
    <row r="47" spans="1:13" x14ac:dyDescent="0.25">
      <c r="A47" s="42" t="s">
        <v>87</v>
      </c>
      <c r="B47" s="42" t="s">
        <v>9</v>
      </c>
      <c r="C47" s="39">
        <v>50</v>
      </c>
      <c r="D47" s="39">
        <f t="shared" si="0"/>
        <v>25</v>
      </c>
      <c r="E47" s="40">
        <f t="shared" si="4"/>
        <v>45</v>
      </c>
      <c r="F47" s="40">
        <f t="shared" si="2"/>
        <v>22.5</v>
      </c>
      <c r="G47" s="40">
        <v>2</v>
      </c>
      <c r="H47" s="41">
        <v>2</v>
      </c>
      <c r="I47" s="52">
        <v>8.2000000000000003E-2</v>
      </c>
      <c r="J47" s="39">
        <v>3</v>
      </c>
      <c r="K47" s="39" t="s">
        <v>11</v>
      </c>
      <c r="L47" s="39">
        <v>1.1499999999999999</v>
      </c>
      <c r="M47" s="107">
        <f t="shared" si="3"/>
        <v>172.29300000000001</v>
      </c>
    </row>
    <row r="48" spans="1:13" x14ac:dyDescent="0.25">
      <c r="A48" s="42" t="s">
        <v>48</v>
      </c>
      <c r="B48" s="42" t="s">
        <v>9</v>
      </c>
      <c r="C48" s="39">
        <v>50</v>
      </c>
      <c r="D48" s="39">
        <f t="shared" si="0"/>
        <v>25</v>
      </c>
      <c r="E48" s="40">
        <f t="shared" si="4"/>
        <v>45</v>
      </c>
      <c r="F48" s="40">
        <f t="shared" si="2"/>
        <v>22.5</v>
      </c>
      <c r="G48" s="40">
        <v>4</v>
      </c>
      <c r="H48" s="41">
        <v>1</v>
      </c>
      <c r="I48" s="52">
        <v>0.12</v>
      </c>
      <c r="J48" s="39">
        <v>4</v>
      </c>
      <c r="K48" s="39" t="s">
        <v>14</v>
      </c>
      <c r="L48" s="39">
        <v>1</v>
      </c>
      <c r="M48" s="107">
        <f t="shared" si="3"/>
        <v>103.30000000000001</v>
      </c>
    </row>
    <row r="49" spans="1:13" x14ac:dyDescent="0.25">
      <c r="A49" s="42" t="s">
        <v>68</v>
      </c>
      <c r="B49" s="42" t="s">
        <v>19</v>
      </c>
      <c r="C49" s="39">
        <v>50</v>
      </c>
      <c r="D49" s="39">
        <f t="shared" si="0"/>
        <v>25</v>
      </c>
      <c r="E49" s="40">
        <f t="shared" si="4"/>
        <v>45</v>
      </c>
      <c r="F49" s="40">
        <f t="shared" si="2"/>
        <v>22.5</v>
      </c>
      <c r="G49" s="40">
        <v>4</v>
      </c>
      <c r="H49" s="41">
        <v>1</v>
      </c>
      <c r="I49" s="52">
        <v>0.1</v>
      </c>
      <c r="J49" s="39">
        <v>4</v>
      </c>
      <c r="K49" s="39" t="s">
        <v>11</v>
      </c>
      <c r="L49" s="39">
        <v>1.1499999999999999</v>
      </c>
      <c r="M49" s="107">
        <f t="shared" si="3"/>
        <v>116.72500000000001</v>
      </c>
    </row>
    <row r="50" spans="1:13" x14ac:dyDescent="0.25">
      <c r="A50" s="42" t="s">
        <v>88</v>
      </c>
      <c r="B50" s="42" t="s">
        <v>19</v>
      </c>
      <c r="C50" s="39">
        <v>50</v>
      </c>
      <c r="D50" s="39">
        <f t="shared" si="0"/>
        <v>25</v>
      </c>
      <c r="E50" s="40">
        <f t="shared" si="4"/>
        <v>45</v>
      </c>
      <c r="F50" s="40">
        <f t="shared" si="2"/>
        <v>22.5</v>
      </c>
      <c r="G50" s="40">
        <v>4</v>
      </c>
      <c r="H50" s="41">
        <v>1</v>
      </c>
      <c r="I50" s="52">
        <v>0.1</v>
      </c>
      <c r="J50" s="39">
        <v>4</v>
      </c>
      <c r="K50" s="39" t="s">
        <v>11</v>
      </c>
      <c r="L50" s="39">
        <v>1.1499999999999999</v>
      </c>
      <c r="M50" s="107">
        <f t="shared" si="3"/>
        <v>116.72500000000001</v>
      </c>
    </row>
    <row r="51" spans="1:13" x14ac:dyDescent="0.25">
      <c r="A51" s="42" t="s">
        <v>44</v>
      </c>
      <c r="B51" s="42" t="s">
        <v>19</v>
      </c>
      <c r="C51" s="39">
        <v>50</v>
      </c>
      <c r="D51" s="39">
        <f t="shared" si="0"/>
        <v>25</v>
      </c>
      <c r="E51" s="40">
        <f t="shared" si="4"/>
        <v>45</v>
      </c>
      <c r="F51" s="40">
        <f t="shared" si="2"/>
        <v>22.5</v>
      </c>
      <c r="G51" s="40">
        <v>4</v>
      </c>
      <c r="H51" s="41">
        <v>1</v>
      </c>
      <c r="I51" s="52">
        <v>0.12</v>
      </c>
      <c r="J51" s="39">
        <v>4</v>
      </c>
      <c r="K51" s="39" t="s">
        <v>14</v>
      </c>
      <c r="L51" s="39">
        <v>1</v>
      </c>
      <c r="M51" s="107">
        <f t="shared" si="3"/>
        <v>103.30000000000001</v>
      </c>
    </row>
    <row r="52" spans="1:13" x14ac:dyDescent="0.25">
      <c r="A52" s="42" t="s">
        <v>47</v>
      </c>
      <c r="B52" s="42" t="s">
        <v>19</v>
      </c>
      <c r="C52" s="39">
        <v>50</v>
      </c>
      <c r="D52" s="39">
        <f t="shared" si="0"/>
        <v>25</v>
      </c>
      <c r="E52" s="40">
        <f t="shared" si="4"/>
        <v>45</v>
      </c>
      <c r="F52" s="40">
        <f t="shared" si="2"/>
        <v>22.5</v>
      </c>
      <c r="G52" s="40">
        <v>4</v>
      </c>
      <c r="H52" s="41">
        <v>1</v>
      </c>
      <c r="I52" s="52">
        <v>0.12</v>
      </c>
      <c r="J52" s="39">
        <v>4</v>
      </c>
      <c r="K52" s="39" t="s">
        <v>14</v>
      </c>
      <c r="L52" s="39">
        <v>1</v>
      </c>
      <c r="M52" s="107">
        <f t="shared" si="3"/>
        <v>103.30000000000001</v>
      </c>
    </row>
    <row r="53" spans="1:13" x14ac:dyDescent="0.25">
      <c r="A53" s="42" t="s">
        <v>49</v>
      </c>
      <c r="B53" s="42" t="s">
        <v>19</v>
      </c>
      <c r="C53" s="39">
        <v>50</v>
      </c>
      <c r="D53" s="39">
        <f t="shared" si="0"/>
        <v>25</v>
      </c>
      <c r="E53" s="40">
        <f t="shared" si="4"/>
        <v>45</v>
      </c>
      <c r="F53" s="40">
        <f t="shared" si="2"/>
        <v>22.5</v>
      </c>
      <c r="G53" s="40">
        <v>4</v>
      </c>
      <c r="H53" s="41">
        <v>1</v>
      </c>
      <c r="I53" s="52">
        <v>0.12</v>
      </c>
      <c r="J53" s="39">
        <v>4</v>
      </c>
      <c r="K53" s="39" t="s">
        <v>11</v>
      </c>
      <c r="L53" s="39">
        <v>1.1499999999999999</v>
      </c>
      <c r="M53" s="107">
        <f t="shared" si="3"/>
        <v>118.795</v>
      </c>
    </row>
    <row r="54" spans="1:13" x14ac:dyDescent="0.25">
      <c r="A54" s="42" t="s">
        <v>50</v>
      </c>
      <c r="B54" s="42" t="s">
        <v>19</v>
      </c>
      <c r="C54" s="39">
        <v>50</v>
      </c>
      <c r="D54" s="39">
        <f t="shared" si="0"/>
        <v>25</v>
      </c>
      <c r="E54" s="40">
        <f t="shared" si="4"/>
        <v>45</v>
      </c>
      <c r="F54" s="40">
        <f t="shared" si="2"/>
        <v>22.5</v>
      </c>
      <c r="G54" s="40">
        <v>4</v>
      </c>
      <c r="H54" s="41">
        <v>1</v>
      </c>
      <c r="I54" s="52">
        <v>0.12</v>
      </c>
      <c r="J54" s="39">
        <v>4</v>
      </c>
      <c r="K54" s="39" t="s">
        <v>14</v>
      </c>
      <c r="L54" s="39">
        <v>1</v>
      </c>
      <c r="M54" s="107">
        <f t="shared" si="3"/>
        <v>103.30000000000001</v>
      </c>
    </row>
    <row r="55" spans="1:13" x14ac:dyDescent="0.25">
      <c r="A55" s="42" t="s">
        <v>15</v>
      </c>
      <c r="B55" s="42" t="s">
        <v>16</v>
      </c>
      <c r="C55" s="39">
        <v>50</v>
      </c>
      <c r="D55" s="39">
        <f t="shared" si="0"/>
        <v>25</v>
      </c>
      <c r="E55" s="40">
        <f t="shared" si="4"/>
        <v>45</v>
      </c>
      <c r="F55" s="40">
        <f t="shared" si="2"/>
        <v>22.5</v>
      </c>
      <c r="G55" s="40">
        <v>2</v>
      </c>
      <c r="H55" s="41">
        <v>2</v>
      </c>
      <c r="I55" s="52">
        <v>0.125</v>
      </c>
      <c r="J55" s="39">
        <v>4</v>
      </c>
      <c r="K55" s="39" t="s">
        <v>14</v>
      </c>
      <c r="L55" s="39">
        <v>1</v>
      </c>
      <c r="M55" s="107">
        <f t="shared" si="3"/>
        <v>207.5</v>
      </c>
    </row>
    <row r="56" spans="1:13" x14ac:dyDescent="0.25">
      <c r="A56" s="42" t="s">
        <v>20</v>
      </c>
      <c r="B56" s="42" t="s">
        <v>16</v>
      </c>
      <c r="C56" s="39">
        <v>30</v>
      </c>
      <c r="D56" s="39">
        <f t="shared" si="0"/>
        <v>15</v>
      </c>
      <c r="E56" s="40">
        <f t="shared" si="4"/>
        <v>27</v>
      </c>
      <c r="F56" s="40">
        <f t="shared" si="2"/>
        <v>13.5</v>
      </c>
      <c r="G56" s="40">
        <v>2</v>
      </c>
      <c r="H56" s="41">
        <v>2</v>
      </c>
      <c r="I56" s="52">
        <v>0.125</v>
      </c>
      <c r="J56" s="39">
        <v>4</v>
      </c>
      <c r="K56" s="39" t="s">
        <v>14</v>
      </c>
      <c r="L56" s="39">
        <v>1</v>
      </c>
      <c r="M56" s="107">
        <f t="shared" si="3"/>
        <v>124.5</v>
      </c>
    </row>
    <row r="57" spans="1:13" x14ac:dyDescent="0.25">
      <c r="A57" s="42" t="s">
        <v>21</v>
      </c>
      <c r="B57" s="38" t="s">
        <v>16</v>
      </c>
      <c r="C57" s="39">
        <v>30</v>
      </c>
      <c r="D57" s="39">
        <f t="shared" si="0"/>
        <v>15</v>
      </c>
      <c r="E57" s="40">
        <f t="shared" si="4"/>
        <v>27</v>
      </c>
      <c r="F57" s="40">
        <f t="shared" si="2"/>
        <v>13.5</v>
      </c>
      <c r="G57" s="40">
        <v>4</v>
      </c>
      <c r="H57" s="41">
        <v>1</v>
      </c>
      <c r="I57" s="52">
        <v>0.1</v>
      </c>
      <c r="J57" s="39">
        <v>4</v>
      </c>
      <c r="K57" s="39" t="s">
        <v>14</v>
      </c>
      <c r="L57" s="39">
        <v>1</v>
      </c>
      <c r="M57" s="107">
        <f t="shared" si="3"/>
        <v>60.900000000000006</v>
      </c>
    </row>
    <row r="58" spans="1:13" x14ac:dyDescent="0.25">
      <c r="A58" s="42" t="s">
        <v>37</v>
      </c>
      <c r="B58" s="38" t="s">
        <v>16</v>
      </c>
      <c r="C58" s="39">
        <v>50</v>
      </c>
      <c r="D58" s="39">
        <f t="shared" si="0"/>
        <v>25</v>
      </c>
      <c r="E58" s="40">
        <f t="shared" si="4"/>
        <v>45</v>
      </c>
      <c r="F58" s="40">
        <f t="shared" si="2"/>
        <v>22.5</v>
      </c>
      <c r="G58" s="40">
        <v>2</v>
      </c>
      <c r="H58" s="41">
        <v>2</v>
      </c>
      <c r="I58" s="52">
        <v>8.2000000000000003E-2</v>
      </c>
      <c r="J58" s="39">
        <v>5</v>
      </c>
      <c r="K58" s="39" t="s">
        <v>14</v>
      </c>
      <c r="L58" s="39">
        <v>1</v>
      </c>
      <c r="M58" s="107">
        <f t="shared" si="3"/>
        <v>249.70000000000002</v>
      </c>
    </row>
    <row r="59" spans="1:13" x14ac:dyDescent="0.25">
      <c r="A59" s="42" t="s">
        <v>43</v>
      </c>
      <c r="B59" s="42" t="s">
        <v>16</v>
      </c>
      <c r="C59" s="39">
        <v>50</v>
      </c>
      <c r="D59" s="39">
        <f t="shared" si="0"/>
        <v>25</v>
      </c>
      <c r="E59" s="40">
        <f t="shared" si="4"/>
        <v>45</v>
      </c>
      <c r="F59" s="40">
        <f t="shared" si="2"/>
        <v>22.5</v>
      </c>
      <c r="G59" s="40">
        <v>2</v>
      </c>
      <c r="H59" s="41">
        <v>2</v>
      </c>
      <c r="I59" s="52">
        <v>0.125</v>
      </c>
      <c r="J59" s="39">
        <v>4</v>
      </c>
      <c r="K59" s="39" t="s">
        <v>11</v>
      </c>
      <c r="L59" s="39">
        <v>1.1499999999999999</v>
      </c>
      <c r="M59" s="107">
        <f t="shared" si="3"/>
        <v>238.62499999999997</v>
      </c>
    </row>
    <row r="60" spans="1:13" x14ac:dyDescent="0.25">
      <c r="A60" s="42" t="s">
        <v>89</v>
      </c>
      <c r="B60" s="42" t="s">
        <v>24</v>
      </c>
      <c r="C60" s="39">
        <v>50</v>
      </c>
      <c r="D60" s="39">
        <f t="shared" si="0"/>
        <v>25</v>
      </c>
      <c r="E60" s="40">
        <f t="shared" si="4"/>
        <v>45</v>
      </c>
      <c r="F60" s="40">
        <f t="shared" si="2"/>
        <v>22.5</v>
      </c>
      <c r="G60" s="40">
        <v>2</v>
      </c>
      <c r="H60" s="41">
        <v>2</v>
      </c>
      <c r="I60" s="52">
        <v>8.2000000000000003E-2</v>
      </c>
      <c r="J60" s="39">
        <v>3</v>
      </c>
      <c r="K60" s="39" t="s">
        <v>25</v>
      </c>
      <c r="L60" s="39">
        <v>1</v>
      </c>
      <c r="M60" s="107">
        <f t="shared" si="3"/>
        <v>149.82000000000002</v>
      </c>
    </row>
    <row r="61" spans="1:13" x14ac:dyDescent="0.25">
      <c r="A61" s="42" t="s">
        <v>65</v>
      </c>
      <c r="B61" s="42" t="s">
        <v>24</v>
      </c>
      <c r="C61" s="39">
        <v>50</v>
      </c>
      <c r="D61" s="39">
        <f t="shared" si="0"/>
        <v>25</v>
      </c>
      <c r="E61" s="40">
        <f t="shared" si="4"/>
        <v>45</v>
      </c>
      <c r="F61" s="40">
        <f t="shared" si="2"/>
        <v>22.5</v>
      </c>
      <c r="G61" s="40">
        <v>4</v>
      </c>
      <c r="H61" s="41">
        <v>1</v>
      </c>
      <c r="I61" s="52">
        <v>0.1</v>
      </c>
      <c r="J61" s="39">
        <v>4.5</v>
      </c>
      <c r="K61" s="39" t="s">
        <v>11</v>
      </c>
      <c r="L61" s="39">
        <v>1.1499999999999999</v>
      </c>
      <c r="M61" s="107">
        <f t="shared" si="3"/>
        <v>131.31562500000001</v>
      </c>
    </row>
    <row r="62" spans="1:13" x14ac:dyDescent="0.25">
      <c r="A62" s="42" t="s">
        <v>90</v>
      </c>
      <c r="B62" s="42" t="s">
        <v>24</v>
      </c>
      <c r="C62" s="39">
        <v>50</v>
      </c>
      <c r="D62" s="39">
        <f t="shared" si="0"/>
        <v>25</v>
      </c>
      <c r="E62" s="40">
        <f t="shared" si="4"/>
        <v>45</v>
      </c>
      <c r="F62" s="40">
        <f t="shared" si="2"/>
        <v>22.5</v>
      </c>
      <c r="G62" s="40">
        <v>4</v>
      </c>
      <c r="H62" s="41">
        <v>1</v>
      </c>
      <c r="I62" s="52">
        <v>0.1</v>
      </c>
      <c r="J62" s="39">
        <v>4</v>
      </c>
      <c r="K62" s="39" t="s">
        <v>11</v>
      </c>
      <c r="L62" s="39">
        <v>1.1499999999999999</v>
      </c>
      <c r="M62" s="107">
        <f t="shared" si="3"/>
        <v>116.72500000000001</v>
      </c>
    </row>
    <row r="63" spans="1:13" x14ac:dyDescent="0.25">
      <c r="A63" s="42" t="s">
        <v>28</v>
      </c>
      <c r="B63" s="42" t="s">
        <v>24</v>
      </c>
      <c r="C63" s="39">
        <v>50</v>
      </c>
      <c r="D63" s="39">
        <f t="shared" si="0"/>
        <v>25</v>
      </c>
      <c r="E63" s="40">
        <f t="shared" si="4"/>
        <v>45</v>
      </c>
      <c r="F63" s="40">
        <f t="shared" si="2"/>
        <v>22.5</v>
      </c>
      <c r="G63" s="40">
        <v>3</v>
      </c>
      <c r="H63" s="41">
        <v>1.5</v>
      </c>
      <c r="I63" s="52">
        <v>6.6000000000000003E-2</v>
      </c>
      <c r="J63" s="39">
        <v>5</v>
      </c>
      <c r="K63" s="39" t="s">
        <v>14</v>
      </c>
      <c r="L63" s="39">
        <v>1</v>
      </c>
      <c r="M63" s="107">
        <f t="shared" si="3"/>
        <v>184.57500000000002</v>
      </c>
    </row>
    <row r="64" spans="1:13" x14ac:dyDescent="0.25">
      <c r="A64" s="42" t="s">
        <v>40</v>
      </c>
      <c r="B64" s="42" t="s">
        <v>24</v>
      </c>
      <c r="C64" s="39">
        <v>50</v>
      </c>
      <c r="D64" s="39">
        <f t="shared" si="0"/>
        <v>25</v>
      </c>
      <c r="E64" s="40">
        <f t="shared" si="4"/>
        <v>45</v>
      </c>
      <c r="F64" s="40">
        <f t="shared" si="2"/>
        <v>22.5</v>
      </c>
      <c r="G64" s="40">
        <v>2</v>
      </c>
      <c r="H64" s="41">
        <v>2</v>
      </c>
      <c r="I64" s="52">
        <v>6.6000000000000003E-2</v>
      </c>
      <c r="J64" s="39">
        <v>5</v>
      </c>
      <c r="K64" s="39" t="s">
        <v>14</v>
      </c>
      <c r="L64" s="39">
        <v>1</v>
      </c>
      <c r="M64" s="107">
        <f t="shared" si="3"/>
        <v>246.10000000000002</v>
      </c>
    </row>
    <row r="65" spans="1:14" x14ac:dyDescent="0.25">
      <c r="A65" s="42" t="s">
        <v>41</v>
      </c>
      <c r="B65" s="42" t="s">
        <v>24</v>
      </c>
      <c r="C65" s="39">
        <v>50</v>
      </c>
      <c r="D65" s="39">
        <f t="shared" si="0"/>
        <v>25</v>
      </c>
      <c r="E65" s="40">
        <f t="shared" si="4"/>
        <v>45</v>
      </c>
      <c r="F65" s="40">
        <f t="shared" si="2"/>
        <v>22.5</v>
      </c>
      <c r="G65" s="40">
        <v>3</v>
      </c>
      <c r="H65" s="41">
        <v>1.5</v>
      </c>
      <c r="I65" s="52">
        <v>6.6000000000000003E-2</v>
      </c>
      <c r="J65" s="39">
        <v>5</v>
      </c>
      <c r="K65" s="39" t="s">
        <v>14</v>
      </c>
      <c r="L65" s="39">
        <v>1</v>
      </c>
      <c r="M65" s="107">
        <f t="shared" si="3"/>
        <v>184.57500000000002</v>
      </c>
    </row>
    <row r="66" spans="1:14" ht="15.75" thickBot="1" x14ac:dyDescent="0.3">
      <c r="A66" s="42" t="s">
        <v>45</v>
      </c>
      <c r="B66" s="42" t="s">
        <v>24</v>
      </c>
      <c r="C66" s="39">
        <v>80</v>
      </c>
      <c r="D66" s="39">
        <f t="shared" si="0"/>
        <v>40</v>
      </c>
      <c r="E66" s="40">
        <f t="shared" si="4"/>
        <v>72</v>
      </c>
      <c r="F66" s="40">
        <f t="shared" si="2"/>
        <v>36</v>
      </c>
      <c r="G66" s="40">
        <v>1</v>
      </c>
      <c r="H66" s="41">
        <v>4.5</v>
      </c>
      <c r="I66" s="52">
        <v>6.5000000000000002E-2</v>
      </c>
      <c r="J66" s="39">
        <v>5</v>
      </c>
      <c r="K66" s="39" t="s">
        <v>14</v>
      </c>
      <c r="L66" s="39">
        <v>1</v>
      </c>
      <c r="M66" s="107">
        <f t="shared" si="3"/>
        <v>885.15</v>
      </c>
    </row>
    <row r="67" spans="1:14" ht="15.75" thickBot="1" x14ac:dyDescent="0.3">
      <c r="K67" s="2"/>
      <c r="L67" s="2"/>
      <c r="M67" s="51">
        <f>SUM(M4:M66)</f>
        <v>11766.840175000001</v>
      </c>
      <c r="N67" s="4" t="s">
        <v>52</v>
      </c>
    </row>
    <row r="68" spans="1:14" x14ac:dyDescent="0.25">
      <c r="A68" s="34" t="s">
        <v>119</v>
      </c>
    </row>
  </sheetData>
  <autoFilter ref="A3:M68">
    <sortState ref="A4:K66">
      <sortCondition ref="B3:B66"/>
    </sortState>
  </autoFilter>
  <mergeCells count="1">
    <mergeCell ref="A1:L1"/>
  </mergeCells>
  <pageMargins left="0.511811023622047" right="0.511811023622047" top="1.181102362204725" bottom="1.181102362204725" header="0.78740157480314998" footer="0.78740157480314998"/>
  <pageSetup paperSize="9" fitToWidth="0" fitToHeight="0" orientation="portrait" r:id="rId1"/>
  <headerFooter alignWithMargins="0"/>
  <ignoredErrors>
    <ignoredError sqref="E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26" sqref="C26"/>
    </sheetView>
  </sheetViews>
  <sheetFormatPr defaultColWidth="8.625" defaultRowHeight="15" x14ac:dyDescent="0.25"/>
  <cols>
    <col min="1" max="1" width="39" style="1" bestFit="1" customWidth="1"/>
    <col min="2" max="2" width="12.875" style="1" customWidth="1"/>
    <col min="3" max="3" width="11.25" style="1" customWidth="1"/>
    <col min="4" max="4" width="9.625" style="1" customWidth="1"/>
    <col min="5" max="5" width="10.75" style="1" customWidth="1"/>
    <col min="6" max="6" width="15.125" style="1" customWidth="1"/>
    <col min="7" max="7" width="16.75" style="1" bestFit="1" customWidth="1"/>
    <col min="8" max="16384" width="8.625" style="1"/>
  </cols>
  <sheetData>
    <row r="1" spans="1:9" ht="23.25" x14ac:dyDescent="0.35">
      <c r="A1" s="115" t="s">
        <v>108</v>
      </c>
      <c r="B1" s="115"/>
      <c r="C1" s="115"/>
    </row>
    <row r="3" spans="1:9" ht="30" x14ac:dyDescent="0.25">
      <c r="A3" s="3" t="s">
        <v>53</v>
      </c>
      <c r="B3" s="3" t="s">
        <v>1</v>
      </c>
      <c r="C3" s="3" t="s">
        <v>120</v>
      </c>
      <c r="D3" s="10" t="s">
        <v>56</v>
      </c>
      <c r="E3" s="10" t="s">
        <v>57</v>
      </c>
      <c r="F3" s="7" t="s">
        <v>7</v>
      </c>
    </row>
    <row r="4" spans="1:9" x14ac:dyDescent="0.25">
      <c r="A4" s="43" t="s">
        <v>69</v>
      </c>
      <c r="B4" s="111" t="s">
        <v>58</v>
      </c>
      <c r="C4" s="48">
        <v>14</v>
      </c>
      <c r="D4" s="49">
        <v>0.75</v>
      </c>
      <c r="E4" s="49">
        <v>2</v>
      </c>
      <c r="F4" s="106">
        <f>C4*D4*E4</f>
        <v>21</v>
      </c>
      <c r="G4" s="112">
        <f>F4/2</f>
        <v>10.5</v>
      </c>
      <c r="H4" s="112" t="s">
        <v>137</v>
      </c>
      <c r="I4" s="112"/>
    </row>
    <row r="5" spans="1:9" x14ac:dyDescent="0.25">
      <c r="A5" s="43" t="s">
        <v>70</v>
      </c>
      <c r="B5" s="44" t="s">
        <v>18</v>
      </c>
      <c r="C5" s="48">
        <v>19</v>
      </c>
      <c r="D5" s="49">
        <v>0.75</v>
      </c>
      <c r="E5" s="49">
        <v>2</v>
      </c>
      <c r="F5" s="106">
        <f t="shared" ref="F5:F13" si="0">C5*D5*E5</f>
        <v>28.5</v>
      </c>
      <c r="H5" s="15"/>
    </row>
    <row r="6" spans="1:9" x14ac:dyDescent="0.25">
      <c r="A6" s="43" t="s">
        <v>104</v>
      </c>
      <c r="B6" s="44" t="s">
        <v>32</v>
      </c>
      <c r="C6" s="48">
        <v>12</v>
      </c>
      <c r="D6" s="49">
        <v>0.75</v>
      </c>
      <c r="E6" s="49">
        <v>1</v>
      </c>
      <c r="F6" s="106">
        <f t="shared" si="0"/>
        <v>9</v>
      </c>
      <c r="H6" s="15"/>
    </row>
    <row r="7" spans="1:9" x14ac:dyDescent="0.25">
      <c r="A7" s="43" t="s">
        <v>122</v>
      </c>
      <c r="B7" s="44" t="s">
        <v>32</v>
      </c>
      <c r="C7" s="48">
        <v>15</v>
      </c>
      <c r="D7" s="49">
        <v>0.75</v>
      </c>
      <c r="E7" s="49">
        <v>1</v>
      </c>
      <c r="F7" s="106">
        <f t="shared" si="0"/>
        <v>11.25</v>
      </c>
      <c r="H7" s="15"/>
    </row>
    <row r="8" spans="1:9" s="15" customFormat="1" x14ac:dyDescent="0.25">
      <c r="A8" s="43" t="s">
        <v>103</v>
      </c>
      <c r="B8" s="44" t="s">
        <v>26</v>
      </c>
      <c r="C8" s="48">
        <v>25</v>
      </c>
      <c r="D8" s="49">
        <v>0.75</v>
      </c>
      <c r="E8" s="49">
        <v>1</v>
      </c>
      <c r="F8" s="106">
        <f t="shared" si="0"/>
        <v>18.75</v>
      </c>
    </row>
    <row r="9" spans="1:9" x14ac:dyDescent="0.25">
      <c r="A9" s="43" t="s">
        <v>71</v>
      </c>
      <c r="B9" s="44" t="s">
        <v>16</v>
      </c>
      <c r="C9" s="48">
        <v>23</v>
      </c>
      <c r="D9" s="49">
        <v>0.75</v>
      </c>
      <c r="E9" s="49">
        <v>2</v>
      </c>
      <c r="F9" s="106">
        <f t="shared" si="0"/>
        <v>34.5</v>
      </c>
      <c r="H9" s="15"/>
    </row>
    <row r="10" spans="1:9" x14ac:dyDescent="0.25">
      <c r="A10" s="43" t="s">
        <v>72</v>
      </c>
      <c r="B10" s="44" t="s">
        <v>24</v>
      </c>
      <c r="C10" s="48">
        <v>35</v>
      </c>
      <c r="D10" s="49">
        <v>0.75</v>
      </c>
      <c r="E10" s="49">
        <v>2</v>
      </c>
      <c r="F10" s="106">
        <f t="shared" si="0"/>
        <v>52.5</v>
      </c>
      <c r="H10" s="15"/>
    </row>
    <row r="11" spans="1:9" x14ac:dyDescent="0.25">
      <c r="A11" s="43" t="s">
        <v>73</v>
      </c>
      <c r="B11" s="44" t="s">
        <v>24</v>
      </c>
      <c r="C11" s="48">
        <v>15</v>
      </c>
      <c r="D11" s="49">
        <v>0.75</v>
      </c>
      <c r="E11" s="49">
        <v>4.5</v>
      </c>
      <c r="F11" s="106">
        <f t="shared" si="0"/>
        <v>50.625</v>
      </c>
      <c r="H11" s="15"/>
    </row>
    <row r="12" spans="1:9" x14ac:dyDescent="0.25">
      <c r="A12" s="43" t="s">
        <v>102</v>
      </c>
      <c r="B12" s="44" t="s">
        <v>24</v>
      </c>
      <c r="C12" s="48">
        <v>23</v>
      </c>
      <c r="D12" s="49">
        <v>0.75</v>
      </c>
      <c r="E12" s="49">
        <v>2</v>
      </c>
      <c r="F12" s="106">
        <f>C12*D12*E12</f>
        <v>34.5</v>
      </c>
      <c r="H12" s="15"/>
    </row>
    <row r="13" spans="1:9" ht="15.75" thickBot="1" x14ac:dyDescent="0.3">
      <c r="A13" s="43" t="s">
        <v>114</v>
      </c>
      <c r="B13" s="44" t="s">
        <v>27</v>
      </c>
      <c r="C13" s="48">
        <v>12</v>
      </c>
      <c r="D13" s="49">
        <v>0.75</v>
      </c>
      <c r="E13" s="49">
        <v>2</v>
      </c>
      <c r="F13" s="106">
        <f t="shared" si="0"/>
        <v>18</v>
      </c>
      <c r="H13" s="15"/>
    </row>
    <row r="14" spans="1:9" ht="15.75" thickBot="1" x14ac:dyDescent="0.3">
      <c r="E14" s="11"/>
      <c r="F14" s="27">
        <f>SUM(F4:F13)</f>
        <v>278.625</v>
      </c>
      <c r="G14" s="8" t="s">
        <v>52</v>
      </c>
    </row>
    <row r="16" spans="1:9" x14ac:dyDescent="0.25">
      <c r="A16" s="34" t="s">
        <v>121</v>
      </c>
    </row>
    <row r="22" spans="1:7" ht="30.75" thickBot="1" x14ac:dyDescent="0.3">
      <c r="A22" s="3" t="s">
        <v>53</v>
      </c>
      <c r="B22" s="3" t="s">
        <v>1</v>
      </c>
      <c r="C22" s="3" t="s">
        <v>105</v>
      </c>
      <c r="D22" s="10" t="s">
        <v>56</v>
      </c>
      <c r="E22" s="10" t="s">
        <v>57</v>
      </c>
      <c r="F22" s="7" t="s">
        <v>7</v>
      </c>
    </row>
    <row r="23" spans="1:7" ht="15.75" thickBot="1" x14ac:dyDescent="0.3">
      <c r="A23" s="43" t="s">
        <v>112</v>
      </c>
      <c r="B23" s="44" t="s">
        <v>24</v>
      </c>
      <c r="C23" s="45">
        <v>17</v>
      </c>
      <c r="D23" s="46">
        <v>0.38</v>
      </c>
      <c r="E23" s="47">
        <v>2</v>
      </c>
      <c r="F23" s="27">
        <f>C23*D23*E23</f>
        <v>12.92</v>
      </c>
      <c r="G23" s="8" t="s">
        <v>52</v>
      </c>
    </row>
    <row r="25" spans="1:7" x14ac:dyDescent="0.25">
      <c r="A25" s="34" t="s">
        <v>121</v>
      </c>
    </row>
    <row r="26" spans="1:7" x14ac:dyDescent="0.25">
      <c r="A26" s="34" t="s">
        <v>123</v>
      </c>
    </row>
  </sheetData>
  <autoFilter ref="A3:F14"/>
  <mergeCells count="1">
    <mergeCell ref="A1:C1"/>
  </mergeCells>
  <pageMargins left="0.511811023622047" right="0.511811023622047" top="1.181102362204725" bottom="1.181102362204725" header="0.78740157480314998" footer="0.78740157480314998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J6" sqref="J6"/>
    </sheetView>
  </sheetViews>
  <sheetFormatPr defaultRowHeight="14.25" x14ac:dyDescent="0.2"/>
  <cols>
    <col min="1" max="1" width="18.875" customWidth="1"/>
    <col min="2" max="2" width="12.75" customWidth="1"/>
    <col min="3" max="6" width="12.5" customWidth="1"/>
    <col min="7" max="7" width="14.875" customWidth="1"/>
    <col min="8" max="8" width="12.375" hidden="1" customWidth="1"/>
    <col min="9" max="9" width="16" customWidth="1"/>
  </cols>
  <sheetData>
    <row r="1" spans="1:7" ht="20.25" x14ac:dyDescent="0.3">
      <c r="A1" s="116" t="s">
        <v>110</v>
      </c>
      <c r="B1" s="116"/>
      <c r="C1" s="116"/>
      <c r="D1" s="116"/>
      <c r="E1" s="116"/>
      <c r="F1" s="116"/>
      <c r="G1" s="116"/>
    </row>
    <row r="4" spans="1:7" ht="45" x14ac:dyDescent="0.2">
      <c r="A4" s="5" t="s">
        <v>1</v>
      </c>
      <c r="B4" s="14" t="s">
        <v>54</v>
      </c>
      <c r="C4" s="14" t="s">
        <v>55</v>
      </c>
      <c r="D4" s="14" t="s">
        <v>113</v>
      </c>
      <c r="E4" s="5" t="s">
        <v>107</v>
      </c>
      <c r="F4" s="6" t="s">
        <v>124</v>
      </c>
    </row>
    <row r="5" spans="1:7" ht="15" x14ac:dyDescent="0.25">
      <c r="A5" s="12" t="s">
        <v>18</v>
      </c>
      <c r="B5" s="59">
        <f>SUM('Graduação-vagas '!M4:M10)</f>
        <v>1525.3495312500002</v>
      </c>
      <c r="C5" s="61">
        <f>SUM('Mestrado e Doutorado-vagas'!G4,'Mestrado e Doutorado-vagas'!F5)</f>
        <v>39</v>
      </c>
      <c r="D5" s="55"/>
      <c r="E5" s="58">
        <f>SUM(B5:D5)</f>
        <v>1564.3495312500002</v>
      </c>
      <c r="F5" s="110">
        <f>E5/E15</f>
        <v>0.12973126239932042</v>
      </c>
    </row>
    <row r="6" spans="1:7" ht="15" x14ac:dyDescent="0.25">
      <c r="A6" s="12" t="s">
        <v>32</v>
      </c>
      <c r="B6" s="59">
        <f>SUM('Graduação-vagas '!M11:M21)</f>
        <v>1912.11</v>
      </c>
      <c r="C6" s="61">
        <f>SUM('Mestrado e Doutorado-vagas'!G4,'Mestrado e Doutorado-vagas'!F6,'Mestrado e Doutorado-vagas'!F7)</f>
        <v>30.75</v>
      </c>
      <c r="D6" s="55"/>
      <c r="E6" s="58">
        <f t="shared" ref="E6:E14" si="0">SUM(B6:D6)</f>
        <v>1942.86</v>
      </c>
      <c r="F6" s="110">
        <f>E6/E15</f>
        <v>0.16112107647946317</v>
      </c>
    </row>
    <row r="7" spans="1:7" ht="15" x14ac:dyDescent="0.25">
      <c r="A7" s="12" t="s">
        <v>27</v>
      </c>
      <c r="B7" s="59">
        <f>SUM('Graduação-vagas '!M22:M26)</f>
        <v>955.37429999999995</v>
      </c>
      <c r="C7" s="61">
        <f>'Mestrado e Doutorado-vagas'!F13</f>
        <v>18</v>
      </c>
      <c r="D7" s="55"/>
      <c r="E7" s="58">
        <f t="shared" si="0"/>
        <v>973.37429999999995</v>
      </c>
      <c r="F7" s="110">
        <f>E7/E15</f>
        <v>8.0721778735186239E-2</v>
      </c>
    </row>
    <row r="8" spans="1:7" ht="15" x14ac:dyDescent="0.25">
      <c r="A8" s="12" t="s">
        <v>23</v>
      </c>
      <c r="B8" s="59">
        <f>SUM('Graduação-vagas '!M27:M30)</f>
        <v>1055.2928750000001</v>
      </c>
      <c r="C8" s="61"/>
      <c r="D8" s="55"/>
      <c r="E8" s="58">
        <f t="shared" si="0"/>
        <v>1055.2928750000001</v>
      </c>
      <c r="F8" s="110">
        <f>E8/E15</f>
        <v>8.7515273370756305E-2</v>
      </c>
    </row>
    <row r="9" spans="1:7" ht="15" x14ac:dyDescent="0.25">
      <c r="A9" s="12" t="s">
        <v>13</v>
      </c>
      <c r="B9" s="59">
        <f>SUM('Graduação-vagas '!M31:M37)</f>
        <v>1549.9942187500001</v>
      </c>
      <c r="C9" s="61"/>
      <c r="D9" s="55"/>
      <c r="E9" s="58">
        <f t="shared" si="0"/>
        <v>1549.9942187500001</v>
      </c>
      <c r="F9" s="110">
        <f>E9/E15</f>
        <v>0.12854077857485591</v>
      </c>
    </row>
    <row r="10" spans="1:7" ht="15" x14ac:dyDescent="0.25">
      <c r="A10" s="12" t="s">
        <v>26</v>
      </c>
      <c r="B10" s="59">
        <f>SUM('Graduação-vagas '!M38:M43)</f>
        <v>710.60562499999992</v>
      </c>
      <c r="C10" s="61">
        <f>'Mestrado e Doutorado-vagas'!F8</f>
        <v>18.75</v>
      </c>
      <c r="D10" s="55"/>
      <c r="E10" s="58">
        <f t="shared" si="0"/>
        <v>729.35562499999992</v>
      </c>
      <c r="F10" s="110">
        <f>E10/E15</f>
        <v>6.0485348113786717E-2</v>
      </c>
    </row>
    <row r="11" spans="1:7" ht="15" x14ac:dyDescent="0.25">
      <c r="A11" s="12" t="s">
        <v>9</v>
      </c>
      <c r="B11" s="59">
        <f>SUM('Graduação-vagas '!M44:M48)</f>
        <v>616.48299999999995</v>
      </c>
      <c r="C11" s="61"/>
      <c r="D11" s="55"/>
      <c r="E11" s="58">
        <f t="shared" si="0"/>
        <v>616.48299999999995</v>
      </c>
      <c r="F11" s="110">
        <f>E11/E15</f>
        <v>5.1124838944282602E-2</v>
      </c>
    </row>
    <row r="12" spans="1:7" ht="15" x14ac:dyDescent="0.25">
      <c r="A12" s="12" t="s">
        <v>19</v>
      </c>
      <c r="B12" s="59">
        <f>SUM('Graduação-vagas '!M49:M54)</f>
        <v>662.14499999999998</v>
      </c>
      <c r="C12" s="61"/>
      <c r="D12" s="55"/>
      <c r="E12" s="58">
        <f t="shared" si="0"/>
        <v>662.14499999999998</v>
      </c>
      <c r="F12" s="110">
        <f>E12/E15</f>
        <v>5.4911581475502173E-2</v>
      </c>
    </row>
    <row r="13" spans="1:7" ht="15" x14ac:dyDescent="0.25">
      <c r="A13" s="12" t="s">
        <v>16</v>
      </c>
      <c r="B13" s="59">
        <f>SUM('Graduação-vagas '!M55:M59)</f>
        <v>881.22500000000002</v>
      </c>
      <c r="C13" s="61">
        <f>'Mestrado e Doutorado-vagas'!F9</f>
        <v>34.5</v>
      </c>
      <c r="D13" s="55"/>
      <c r="E13" s="58">
        <f t="shared" si="0"/>
        <v>915.72500000000002</v>
      </c>
      <c r="F13" s="110">
        <f>E13/E15</f>
        <v>7.5940931286431562E-2</v>
      </c>
    </row>
    <row r="14" spans="1:7" ht="15.75" thickBot="1" x14ac:dyDescent="0.3">
      <c r="A14" s="13" t="s">
        <v>24</v>
      </c>
      <c r="B14" s="60">
        <f>SUM('Graduação-vagas '!M60:M66)</f>
        <v>1898.2606250000001</v>
      </c>
      <c r="C14" s="62">
        <f>SUM('Mestrado e Doutorado-vagas'!F10,'Mestrado e Doutorado-vagas'!F11,'Mestrado e Doutorado-vagas'!F12,)</f>
        <v>137.625</v>
      </c>
      <c r="D14" s="56">
        <f>'Mestrado e Doutorado-vagas'!F23</f>
        <v>12.92</v>
      </c>
      <c r="E14" s="58">
        <f t="shared" si="0"/>
        <v>2048.805625</v>
      </c>
      <c r="F14" s="110">
        <f>E14/E15</f>
        <v>0.16990713062041493</v>
      </c>
    </row>
    <row r="15" spans="1:7" ht="15.75" thickBot="1" x14ac:dyDescent="0.3">
      <c r="A15" s="117" t="s">
        <v>106</v>
      </c>
      <c r="B15" s="118"/>
      <c r="C15" s="118"/>
      <c r="D15" s="119"/>
      <c r="E15" s="109">
        <f>SUM(E5:E14)</f>
        <v>12058.385174999999</v>
      </c>
      <c r="F15" s="108"/>
    </row>
  </sheetData>
  <mergeCells count="2">
    <mergeCell ref="A1:G1"/>
    <mergeCell ref="A15:D15"/>
  </mergeCells>
  <pageMargins left="0.511811024" right="0.511811024" top="0.78740157500000008" bottom="0.78740157500000008" header="0.31496062000000008" footer="0.31496062000000008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zoomScaleNormal="100" workbookViewId="0">
      <selection activeCell="I9" sqref="I9"/>
    </sheetView>
  </sheetViews>
  <sheetFormatPr defaultColWidth="8.625" defaultRowHeight="15" x14ac:dyDescent="0.25"/>
  <cols>
    <col min="1" max="1" width="37.375" style="1" customWidth="1"/>
    <col min="2" max="2" width="18.75" style="1" bestFit="1" customWidth="1"/>
    <col min="3" max="3" width="10.75" style="1" customWidth="1"/>
    <col min="4" max="4" width="9.625" style="1" customWidth="1"/>
    <col min="5" max="5" width="14" style="1" customWidth="1"/>
    <col min="6" max="6" width="11.5" style="1" customWidth="1"/>
    <col min="7" max="7" width="10.5" style="1" customWidth="1"/>
    <col min="8" max="8" width="19" style="1" customWidth="1"/>
    <col min="9" max="16384" width="8.625" style="1"/>
  </cols>
  <sheetData>
    <row r="1" spans="1:7" ht="23.25" x14ac:dyDescent="0.35">
      <c r="A1" s="115" t="s">
        <v>138</v>
      </c>
      <c r="B1" s="115"/>
      <c r="C1" s="115"/>
      <c r="D1" s="115"/>
      <c r="E1" s="115"/>
      <c r="F1" s="115"/>
    </row>
    <row r="2" spans="1:7" ht="15.75" thickBot="1" x14ac:dyDescent="0.3"/>
    <row r="3" spans="1:7" ht="30" x14ac:dyDescent="0.25">
      <c r="A3" s="24" t="s">
        <v>0</v>
      </c>
      <c r="B3" s="25" t="s">
        <v>1</v>
      </c>
      <c r="C3" s="25" t="s">
        <v>125</v>
      </c>
      <c r="D3" s="25" t="s">
        <v>3</v>
      </c>
      <c r="E3" s="25" t="s">
        <v>5</v>
      </c>
      <c r="F3" s="25" t="s">
        <v>6</v>
      </c>
      <c r="G3" s="26" t="s">
        <v>7</v>
      </c>
    </row>
    <row r="4" spans="1:7" x14ac:dyDescent="0.25">
      <c r="A4" s="64" t="s">
        <v>17</v>
      </c>
      <c r="B4" s="65" t="s">
        <v>18</v>
      </c>
      <c r="C4" s="66">
        <v>118</v>
      </c>
      <c r="D4" s="67">
        <v>1.5</v>
      </c>
      <c r="E4" s="68" t="s">
        <v>11</v>
      </c>
      <c r="F4" s="68">
        <v>1.1499999999999999</v>
      </c>
      <c r="G4" s="76">
        <f t="shared" ref="G4:G35" si="0">C4*D4*F4</f>
        <v>203.54999999999998</v>
      </c>
    </row>
    <row r="5" spans="1:7" x14ac:dyDescent="0.25">
      <c r="A5" s="69" t="s">
        <v>29</v>
      </c>
      <c r="B5" s="65" t="s">
        <v>18</v>
      </c>
      <c r="C5" s="66">
        <v>115</v>
      </c>
      <c r="D5" s="67">
        <v>2</v>
      </c>
      <c r="E5" s="68" t="s">
        <v>14</v>
      </c>
      <c r="F5" s="68">
        <v>1</v>
      </c>
      <c r="G5" s="76">
        <f t="shared" si="0"/>
        <v>230</v>
      </c>
    </row>
    <row r="6" spans="1:7" x14ac:dyDescent="0.25">
      <c r="A6" s="69" t="s">
        <v>30</v>
      </c>
      <c r="B6" s="70" t="s">
        <v>18</v>
      </c>
      <c r="C6" s="66">
        <v>279</v>
      </c>
      <c r="D6" s="67">
        <v>2</v>
      </c>
      <c r="E6" s="68" t="s">
        <v>14</v>
      </c>
      <c r="F6" s="68">
        <v>1</v>
      </c>
      <c r="G6" s="76">
        <f t="shared" si="0"/>
        <v>558</v>
      </c>
    </row>
    <row r="7" spans="1:7" x14ac:dyDescent="0.25">
      <c r="A7" s="69" t="s">
        <v>61</v>
      </c>
      <c r="B7" s="70" t="s">
        <v>18</v>
      </c>
      <c r="C7" s="66">
        <v>111</v>
      </c>
      <c r="D7" s="67">
        <v>1.5</v>
      </c>
      <c r="E7" s="68" t="s">
        <v>11</v>
      </c>
      <c r="F7" s="68">
        <v>1.1499999999999999</v>
      </c>
      <c r="G7" s="76">
        <f t="shared" si="0"/>
        <v>191.47499999999999</v>
      </c>
    </row>
    <row r="8" spans="1:7" x14ac:dyDescent="0.25">
      <c r="A8" s="69" t="s">
        <v>62</v>
      </c>
      <c r="B8" s="70" t="s">
        <v>18</v>
      </c>
      <c r="C8" s="66">
        <v>66</v>
      </c>
      <c r="D8" s="67">
        <v>2</v>
      </c>
      <c r="E8" s="68" t="s">
        <v>14</v>
      </c>
      <c r="F8" s="68">
        <v>1</v>
      </c>
      <c r="G8" s="76">
        <f t="shared" si="0"/>
        <v>132</v>
      </c>
    </row>
    <row r="9" spans="1:7" x14ac:dyDescent="0.25">
      <c r="A9" s="69" t="s">
        <v>36</v>
      </c>
      <c r="B9" s="70" t="s">
        <v>18</v>
      </c>
      <c r="C9" s="66">
        <v>181</v>
      </c>
      <c r="D9" s="67">
        <v>2</v>
      </c>
      <c r="E9" s="68" t="s">
        <v>14</v>
      </c>
      <c r="F9" s="68">
        <v>1</v>
      </c>
      <c r="G9" s="76">
        <f t="shared" si="0"/>
        <v>362</v>
      </c>
    </row>
    <row r="10" spans="1:7" ht="15.75" thickBot="1" x14ac:dyDescent="0.3">
      <c r="A10" s="78" t="s">
        <v>38</v>
      </c>
      <c r="B10" s="79" t="s">
        <v>18</v>
      </c>
      <c r="C10" s="81">
        <v>203</v>
      </c>
      <c r="D10" s="82">
        <v>2</v>
      </c>
      <c r="E10" s="80" t="s">
        <v>14</v>
      </c>
      <c r="F10" s="80">
        <v>1</v>
      </c>
      <c r="G10" s="83">
        <f t="shared" si="0"/>
        <v>406</v>
      </c>
    </row>
    <row r="11" spans="1:7" x14ac:dyDescent="0.25">
      <c r="A11" s="88" t="s">
        <v>31</v>
      </c>
      <c r="B11" s="89" t="s">
        <v>32</v>
      </c>
      <c r="C11" s="90">
        <v>98</v>
      </c>
      <c r="D11" s="91">
        <v>2</v>
      </c>
      <c r="E11" s="92" t="s">
        <v>14</v>
      </c>
      <c r="F11" s="92">
        <v>1</v>
      </c>
      <c r="G11" s="93">
        <f t="shared" si="0"/>
        <v>196</v>
      </c>
    </row>
    <row r="12" spans="1:7" x14ac:dyDescent="0.25">
      <c r="A12" s="69" t="s">
        <v>33</v>
      </c>
      <c r="B12" s="70" t="s">
        <v>32</v>
      </c>
      <c r="C12" s="66">
        <v>168</v>
      </c>
      <c r="D12" s="67">
        <v>2</v>
      </c>
      <c r="E12" s="68" t="s">
        <v>11</v>
      </c>
      <c r="F12" s="68">
        <v>1.1499999999999999</v>
      </c>
      <c r="G12" s="76">
        <f t="shared" si="0"/>
        <v>386.4</v>
      </c>
    </row>
    <row r="13" spans="1:7" x14ac:dyDescent="0.25">
      <c r="A13" s="69" t="s">
        <v>34</v>
      </c>
      <c r="B13" s="65" t="s">
        <v>32</v>
      </c>
      <c r="C13" s="66">
        <v>137</v>
      </c>
      <c r="D13" s="67">
        <v>2</v>
      </c>
      <c r="E13" s="68" t="s">
        <v>14</v>
      </c>
      <c r="F13" s="68">
        <v>1</v>
      </c>
      <c r="G13" s="76">
        <f t="shared" si="0"/>
        <v>274</v>
      </c>
    </row>
    <row r="14" spans="1:7" x14ac:dyDescent="0.25">
      <c r="A14" s="69" t="s">
        <v>35</v>
      </c>
      <c r="B14" s="65" t="s">
        <v>32</v>
      </c>
      <c r="C14" s="66">
        <v>238</v>
      </c>
      <c r="D14" s="67">
        <v>2</v>
      </c>
      <c r="E14" s="68" t="s">
        <v>11</v>
      </c>
      <c r="F14" s="68">
        <v>1.1499999999999999</v>
      </c>
      <c r="G14" s="76">
        <f t="shared" si="0"/>
        <v>547.4</v>
      </c>
    </row>
    <row r="15" spans="1:7" x14ac:dyDescent="0.25">
      <c r="A15" s="69" t="s">
        <v>39</v>
      </c>
      <c r="B15" s="65" t="s">
        <v>32</v>
      </c>
      <c r="C15" s="66">
        <v>210</v>
      </c>
      <c r="D15" s="67">
        <v>2</v>
      </c>
      <c r="E15" s="68" t="s">
        <v>14</v>
      </c>
      <c r="F15" s="68">
        <v>1</v>
      </c>
      <c r="G15" s="76">
        <f t="shared" si="0"/>
        <v>420</v>
      </c>
    </row>
    <row r="16" spans="1:7" x14ac:dyDescent="0.25">
      <c r="A16" s="69" t="s">
        <v>75</v>
      </c>
      <c r="B16" s="70" t="s">
        <v>32</v>
      </c>
      <c r="C16" s="66">
        <v>83</v>
      </c>
      <c r="D16" s="67">
        <v>1</v>
      </c>
      <c r="E16" s="68" t="s">
        <v>14</v>
      </c>
      <c r="F16" s="68">
        <v>1</v>
      </c>
      <c r="G16" s="76">
        <f t="shared" si="0"/>
        <v>83</v>
      </c>
    </row>
    <row r="17" spans="1:7" s="15" customFormat="1" x14ac:dyDescent="0.25">
      <c r="A17" s="69" t="s">
        <v>74</v>
      </c>
      <c r="B17" s="70" t="s">
        <v>32</v>
      </c>
      <c r="C17" s="66">
        <v>280</v>
      </c>
      <c r="D17" s="67">
        <v>1</v>
      </c>
      <c r="E17" s="68" t="s">
        <v>11</v>
      </c>
      <c r="F17" s="68">
        <v>1.1499999999999999</v>
      </c>
      <c r="G17" s="76">
        <f t="shared" si="0"/>
        <v>322</v>
      </c>
    </row>
    <row r="18" spans="1:7" x14ac:dyDescent="0.25">
      <c r="A18" s="69" t="s">
        <v>76</v>
      </c>
      <c r="B18" s="70" t="s">
        <v>32</v>
      </c>
      <c r="C18" s="66">
        <v>128</v>
      </c>
      <c r="D18" s="67">
        <v>1</v>
      </c>
      <c r="E18" s="68" t="s">
        <v>11</v>
      </c>
      <c r="F18" s="68">
        <v>1.1499999999999999</v>
      </c>
      <c r="G18" s="76">
        <f t="shared" si="0"/>
        <v>147.19999999999999</v>
      </c>
    </row>
    <row r="19" spans="1:7" x14ac:dyDescent="0.25">
      <c r="A19" s="69" t="s">
        <v>63</v>
      </c>
      <c r="B19" s="65" t="s">
        <v>32</v>
      </c>
      <c r="C19" s="66">
        <v>37</v>
      </c>
      <c r="D19" s="67">
        <v>1</v>
      </c>
      <c r="E19" s="68" t="s">
        <v>14</v>
      </c>
      <c r="F19" s="68">
        <v>1</v>
      </c>
      <c r="G19" s="76">
        <f t="shared" si="0"/>
        <v>37</v>
      </c>
    </row>
    <row r="20" spans="1:7" ht="15.75" thickBot="1" x14ac:dyDescent="0.3">
      <c r="A20" s="71" t="s">
        <v>77</v>
      </c>
      <c r="B20" s="72" t="s">
        <v>32</v>
      </c>
      <c r="C20" s="74">
        <v>98</v>
      </c>
      <c r="D20" s="75">
        <v>1</v>
      </c>
      <c r="E20" s="73" t="s">
        <v>14</v>
      </c>
      <c r="F20" s="73">
        <v>1</v>
      </c>
      <c r="G20" s="94">
        <f t="shared" si="0"/>
        <v>98</v>
      </c>
    </row>
    <row r="21" spans="1:7" x14ac:dyDescent="0.25">
      <c r="A21" s="64" t="s">
        <v>78</v>
      </c>
      <c r="B21" s="65" t="s">
        <v>27</v>
      </c>
      <c r="C21" s="85">
        <v>96</v>
      </c>
      <c r="D21" s="86">
        <v>1</v>
      </c>
      <c r="E21" s="84" t="s">
        <v>11</v>
      </c>
      <c r="F21" s="84">
        <v>1.1499999999999999</v>
      </c>
      <c r="G21" s="87">
        <f t="shared" si="0"/>
        <v>110.39999999999999</v>
      </c>
    </row>
    <row r="22" spans="1:7" x14ac:dyDescent="0.25">
      <c r="A22" s="69" t="s">
        <v>64</v>
      </c>
      <c r="B22" s="70" t="s">
        <v>27</v>
      </c>
      <c r="C22" s="66">
        <v>76</v>
      </c>
      <c r="D22" s="67">
        <v>2</v>
      </c>
      <c r="E22" s="68" t="s">
        <v>14</v>
      </c>
      <c r="F22" s="68">
        <v>1</v>
      </c>
      <c r="G22" s="76">
        <f t="shared" si="0"/>
        <v>152</v>
      </c>
    </row>
    <row r="23" spans="1:7" x14ac:dyDescent="0.25">
      <c r="A23" s="69" t="s">
        <v>42</v>
      </c>
      <c r="B23" s="70" t="s">
        <v>27</v>
      </c>
      <c r="C23" s="66">
        <v>99</v>
      </c>
      <c r="D23" s="67">
        <v>2</v>
      </c>
      <c r="E23" s="68" t="s">
        <v>14</v>
      </c>
      <c r="F23" s="68">
        <v>1</v>
      </c>
      <c r="G23" s="76">
        <f t="shared" si="0"/>
        <v>198</v>
      </c>
    </row>
    <row r="24" spans="1:7" x14ac:dyDescent="0.25">
      <c r="A24" s="69" t="s">
        <v>59</v>
      </c>
      <c r="B24" s="70" t="s">
        <v>27</v>
      </c>
      <c r="C24" s="66">
        <v>131</v>
      </c>
      <c r="D24" s="67">
        <v>2</v>
      </c>
      <c r="E24" s="68" t="s">
        <v>14</v>
      </c>
      <c r="F24" s="68">
        <v>1</v>
      </c>
      <c r="G24" s="76">
        <f t="shared" si="0"/>
        <v>262</v>
      </c>
    </row>
    <row r="25" spans="1:7" ht="15.75" thickBot="1" x14ac:dyDescent="0.3">
      <c r="A25" s="78" t="s">
        <v>79</v>
      </c>
      <c r="B25" s="79" t="s">
        <v>27</v>
      </c>
      <c r="C25" s="81">
        <v>95</v>
      </c>
      <c r="D25" s="82">
        <v>2</v>
      </c>
      <c r="E25" s="80" t="s">
        <v>11</v>
      </c>
      <c r="F25" s="80">
        <v>1.1499999999999999</v>
      </c>
      <c r="G25" s="83">
        <f t="shared" si="0"/>
        <v>218.49999999999997</v>
      </c>
    </row>
    <row r="26" spans="1:7" x14ac:dyDescent="0.25">
      <c r="A26" s="88" t="s">
        <v>80</v>
      </c>
      <c r="B26" s="89" t="s">
        <v>23</v>
      </c>
      <c r="C26" s="90">
        <v>131</v>
      </c>
      <c r="D26" s="91">
        <v>2</v>
      </c>
      <c r="E26" s="92" t="s">
        <v>11</v>
      </c>
      <c r="F26" s="92">
        <v>1.1499999999999999</v>
      </c>
      <c r="G26" s="93">
        <f t="shared" si="0"/>
        <v>301.29999999999995</v>
      </c>
    </row>
    <row r="27" spans="1:7" x14ac:dyDescent="0.25">
      <c r="A27" s="69" t="s">
        <v>65</v>
      </c>
      <c r="B27" s="70" t="s">
        <v>23</v>
      </c>
      <c r="C27" s="66">
        <v>75</v>
      </c>
      <c r="D27" s="67">
        <v>1</v>
      </c>
      <c r="E27" s="68" t="s">
        <v>11</v>
      </c>
      <c r="F27" s="68">
        <v>1.1499999999999999</v>
      </c>
      <c r="G27" s="76">
        <f t="shared" si="0"/>
        <v>86.25</v>
      </c>
    </row>
    <row r="28" spans="1:7" x14ac:dyDescent="0.25">
      <c r="A28" s="69" t="s">
        <v>81</v>
      </c>
      <c r="B28" s="70" t="s">
        <v>23</v>
      </c>
      <c r="C28" s="66">
        <v>92</v>
      </c>
      <c r="D28" s="67">
        <v>2</v>
      </c>
      <c r="E28" s="68" t="s">
        <v>14</v>
      </c>
      <c r="F28" s="68">
        <v>1</v>
      </c>
      <c r="G28" s="76">
        <f t="shared" si="0"/>
        <v>184</v>
      </c>
    </row>
    <row r="29" spans="1:7" ht="15.75" thickBot="1" x14ac:dyDescent="0.3">
      <c r="A29" s="71" t="s">
        <v>51</v>
      </c>
      <c r="B29" s="72" t="s">
        <v>23</v>
      </c>
      <c r="C29" s="74">
        <v>157</v>
      </c>
      <c r="D29" s="75">
        <v>4.5</v>
      </c>
      <c r="E29" s="73" t="s">
        <v>14</v>
      </c>
      <c r="F29" s="73">
        <v>1</v>
      </c>
      <c r="G29" s="94">
        <f t="shared" si="0"/>
        <v>706.5</v>
      </c>
    </row>
    <row r="30" spans="1:7" x14ac:dyDescent="0.25">
      <c r="A30" s="64" t="s">
        <v>12</v>
      </c>
      <c r="B30" s="65" t="s">
        <v>13</v>
      </c>
      <c r="C30" s="85">
        <v>246</v>
      </c>
      <c r="D30" s="86">
        <v>2</v>
      </c>
      <c r="E30" s="84" t="s">
        <v>14</v>
      </c>
      <c r="F30" s="84">
        <v>1</v>
      </c>
      <c r="G30" s="87">
        <f t="shared" si="0"/>
        <v>492</v>
      </c>
    </row>
    <row r="31" spans="1:7" x14ac:dyDescent="0.25">
      <c r="A31" s="69" t="s">
        <v>82</v>
      </c>
      <c r="B31" s="70" t="s">
        <v>13</v>
      </c>
      <c r="C31" s="66">
        <v>94</v>
      </c>
      <c r="D31" s="67">
        <v>2</v>
      </c>
      <c r="E31" s="68" t="s">
        <v>14</v>
      </c>
      <c r="F31" s="68">
        <v>1</v>
      </c>
      <c r="G31" s="76">
        <f t="shared" si="0"/>
        <v>188</v>
      </c>
    </row>
    <row r="32" spans="1:7" x14ac:dyDescent="0.25">
      <c r="A32" s="69" t="s">
        <v>66</v>
      </c>
      <c r="B32" s="70" t="s">
        <v>13</v>
      </c>
      <c r="C32" s="66">
        <v>58</v>
      </c>
      <c r="D32" s="67">
        <v>2</v>
      </c>
      <c r="E32" s="68" t="s">
        <v>14</v>
      </c>
      <c r="F32" s="68">
        <v>1</v>
      </c>
      <c r="G32" s="76">
        <f t="shared" si="0"/>
        <v>116</v>
      </c>
    </row>
    <row r="33" spans="1:8" x14ac:dyDescent="0.25">
      <c r="A33" s="69" t="s">
        <v>60</v>
      </c>
      <c r="B33" s="70" t="s">
        <v>13</v>
      </c>
      <c r="C33" s="66">
        <v>118</v>
      </c>
      <c r="D33" s="67">
        <v>2</v>
      </c>
      <c r="E33" s="68" t="s">
        <v>11</v>
      </c>
      <c r="F33" s="68">
        <v>1.1499999999999999</v>
      </c>
      <c r="G33" s="76">
        <f t="shared" si="0"/>
        <v>271.39999999999998</v>
      </c>
    </row>
    <row r="34" spans="1:8" x14ac:dyDescent="0.25">
      <c r="A34" s="69" t="s">
        <v>60</v>
      </c>
      <c r="B34" s="70" t="s">
        <v>13</v>
      </c>
      <c r="C34" s="66">
        <v>86</v>
      </c>
      <c r="D34" s="67">
        <v>2</v>
      </c>
      <c r="E34" s="68" t="s">
        <v>14</v>
      </c>
      <c r="F34" s="68">
        <v>1</v>
      </c>
      <c r="G34" s="76">
        <f t="shared" si="0"/>
        <v>172</v>
      </c>
    </row>
    <row r="35" spans="1:8" x14ac:dyDescent="0.25">
      <c r="A35" s="69" t="s">
        <v>76</v>
      </c>
      <c r="B35" s="70" t="s">
        <v>13</v>
      </c>
      <c r="C35" s="66">
        <v>65</v>
      </c>
      <c r="D35" s="67">
        <v>1</v>
      </c>
      <c r="E35" s="68" t="s">
        <v>11</v>
      </c>
      <c r="F35" s="68">
        <v>1.1499999999999999</v>
      </c>
      <c r="G35" s="76">
        <f t="shared" si="0"/>
        <v>74.75</v>
      </c>
    </row>
    <row r="36" spans="1:8" ht="15.75" thickBot="1" x14ac:dyDescent="0.3">
      <c r="A36" s="78" t="s">
        <v>46</v>
      </c>
      <c r="B36" s="79" t="s">
        <v>13</v>
      </c>
      <c r="C36" s="81">
        <v>147</v>
      </c>
      <c r="D36" s="82">
        <v>2</v>
      </c>
      <c r="E36" s="80" t="s">
        <v>14</v>
      </c>
      <c r="F36" s="80">
        <v>1</v>
      </c>
      <c r="G36" s="83">
        <f t="shared" ref="G36:G67" si="1">C36*D36*F36</f>
        <v>294</v>
      </c>
    </row>
    <row r="37" spans="1:8" x14ac:dyDescent="0.25">
      <c r="A37" s="88" t="s">
        <v>83</v>
      </c>
      <c r="B37" s="89" t="s">
        <v>26</v>
      </c>
      <c r="C37" s="90">
        <v>89</v>
      </c>
      <c r="D37" s="91">
        <v>2</v>
      </c>
      <c r="E37" s="92" t="s">
        <v>11</v>
      </c>
      <c r="F37" s="92">
        <v>1.1499999999999999</v>
      </c>
      <c r="G37" s="93">
        <f t="shared" si="1"/>
        <v>204.7</v>
      </c>
    </row>
    <row r="38" spans="1:8" x14ac:dyDescent="0.25">
      <c r="A38" s="69" t="s">
        <v>84</v>
      </c>
      <c r="B38" s="70" t="s">
        <v>26</v>
      </c>
      <c r="C38" s="66">
        <v>81</v>
      </c>
      <c r="D38" s="67">
        <v>1</v>
      </c>
      <c r="E38" s="68" t="s">
        <v>14</v>
      </c>
      <c r="F38" s="68">
        <v>1</v>
      </c>
      <c r="G38" s="76">
        <f t="shared" si="1"/>
        <v>81</v>
      </c>
    </row>
    <row r="39" spans="1:8" x14ac:dyDescent="0.25">
      <c r="A39" s="69" t="s">
        <v>85</v>
      </c>
      <c r="B39" s="70" t="s">
        <v>26</v>
      </c>
      <c r="C39" s="66">
        <v>81</v>
      </c>
      <c r="D39" s="67">
        <v>1</v>
      </c>
      <c r="E39" s="68" t="s">
        <v>14</v>
      </c>
      <c r="F39" s="68">
        <v>1</v>
      </c>
      <c r="G39" s="76">
        <f t="shared" si="1"/>
        <v>81</v>
      </c>
    </row>
    <row r="40" spans="1:8" x14ac:dyDescent="0.25">
      <c r="A40" s="69" t="s">
        <v>85</v>
      </c>
      <c r="B40" s="70" t="s">
        <v>26</v>
      </c>
      <c r="C40" s="66">
        <v>124</v>
      </c>
      <c r="D40" s="67">
        <v>1</v>
      </c>
      <c r="E40" s="68" t="s">
        <v>11</v>
      </c>
      <c r="F40" s="68">
        <v>1.1499999999999999</v>
      </c>
      <c r="G40" s="76">
        <f t="shared" si="1"/>
        <v>142.6</v>
      </c>
    </row>
    <row r="41" spans="1:8" x14ac:dyDescent="0.25">
      <c r="A41" s="69" t="s">
        <v>86</v>
      </c>
      <c r="B41" s="70" t="s">
        <v>26</v>
      </c>
      <c r="C41" s="66">
        <v>1</v>
      </c>
      <c r="D41" s="67">
        <v>1</v>
      </c>
      <c r="E41" s="68" t="s">
        <v>96</v>
      </c>
      <c r="F41" s="68">
        <v>1</v>
      </c>
      <c r="G41" s="76">
        <f t="shared" si="1"/>
        <v>1</v>
      </c>
    </row>
    <row r="42" spans="1:8" x14ac:dyDescent="0.25">
      <c r="A42" s="69" t="s">
        <v>86</v>
      </c>
      <c r="B42" s="70" t="s">
        <v>26</v>
      </c>
      <c r="C42" s="66">
        <v>140</v>
      </c>
      <c r="D42" s="67">
        <v>1</v>
      </c>
      <c r="E42" s="68" t="s">
        <v>11</v>
      </c>
      <c r="F42" s="68">
        <v>1.1499999999999999</v>
      </c>
      <c r="G42" s="76">
        <f t="shared" si="1"/>
        <v>161</v>
      </c>
    </row>
    <row r="43" spans="1:8" ht="15.75" thickBot="1" x14ac:dyDescent="0.3">
      <c r="A43" s="71" t="s">
        <v>67</v>
      </c>
      <c r="B43" s="72" t="s">
        <v>26</v>
      </c>
      <c r="C43" s="74">
        <v>60</v>
      </c>
      <c r="D43" s="75">
        <v>1</v>
      </c>
      <c r="E43" s="73" t="s">
        <v>14</v>
      </c>
      <c r="F43" s="73">
        <v>1</v>
      </c>
      <c r="G43" s="94">
        <f t="shared" si="1"/>
        <v>60</v>
      </c>
      <c r="H43" s="15"/>
    </row>
    <row r="44" spans="1:8" x14ac:dyDescent="0.25">
      <c r="A44" s="64" t="s">
        <v>8</v>
      </c>
      <c r="B44" s="65" t="s">
        <v>9</v>
      </c>
      <c r="C44" s="85">
        <v>149</v>
      </c>
      <c r="D44" s="86">
        <v>1</v>
      </c>
      <c r="E44" s="84" t="s">
        <v>10</v>
      </c>
      <c r="F44" s="84">
        <v>1</v>
      </c>
      <c r="G44" s="87">
        <f t="shared" si="1"/>
        <v>149</v>
      </c>
    </row>
    <row r="45" spans="1:8" x14ac:dyDescent="0.25">
      <c r="A45" s="69" t="s">
        <v>8</v>
      </c>
      <c r="B45" s="70" t="s">
        <v>9</v>
      </c>
      <c r="C45" s="66">
        <v>263</v>
      </c>
      <c r="D45" s="67">
        <v>1</v>
      </c>
      <c r="E45" s="68" t="s">
        <v>11</v>
      </c>
      <c r="F45" s="68">
        <v>1.1499999999999999</v>
      </c>
      <c r="G45" s="76">
        <f t="shared" si="1"/>
        <v>302.45</v>
      </c>
    </row>
    <row r="46" spans="1:8" x14ac:dyDescent="0.25">
      <c r="A46" s="69" t="s">
        <v>22</v>
      </c>
      <c r="B46" s="70" t="s">
        <v>9</v>
      </c>
      <c r="C46" s="66">
        <v>131</v>
      </c>
      <c r="D46" s="67">
        <v>1</v>
      </c>
      <c r="E46" s="68" t="s">
        <v>11</v>
      </c>
      <c r="F46" s="68">
        <v>1.1499999999999999</v>
      </c>
      <c r="G46" s="76">
        <f t="shared" si="1"/>
        <v>150.64999999999998</v>
      </c>
    </row>
    <row r="47" spans="1:8" x14ac:dyDescent="0.25">
      <c r="A47" s="69" t="s">
        <v>87</v>
      </c>
      <c r="B47" s="70" t="s">
        <v>9</v>
      </c>
      <c r="C47" s="66">
        <v>122</v>
      </c>
      <c r="D47" s="67">
        <v>2</v>
      </c>
      <c r="E47" s="68" t="s">
        <v>11</v>
      </c>
      <c r="F47" s="68">
        <v>1.1499999999999999</v>
      </c>
      <c r="G47" s="76">
        <f t="shared" si="1"/>
        <v>280.59999999999997</v>
      </c>
    </row>
    <row r="48" spans="1:8" ht="15.75" thickBot="1" x14ac:dyDescent="0.3">
      <c r="A48" s="78" t="s">
        <v>48</v>
      </c>
      <c r="B48" s="79" t="s">
        <v>9</v>
      </c>
      <c r="C48" s="81">
        <v>174</v>
      </c>
      <c r="D48" s="82">
        <v>1</v>
      </c>
      <c r="E48" s="80" t="s">
        <v>14</v>
      </c>
      <c r="F48" s="80">
        <v>1</v>
      </c>
      <c r="G48" s="83">
        <f t="shared" si="1"/>
        <v>174</v>
      </c>
    </row>
    <row r="49" spans="1:7" x14ac:dyDescent="0.25">
      <c r="A49" s="88" t="s">
        <v>68</v>
      </c>
      <c r="B49" s="89" t="s">
        <v>19</v>
      </c>
      <c r="C49" s="90">
        <v>103</v>
      </c>
      <c r="D49" s="91">
        <v>1</v>
      </c>
      <c r="E49" s="92" t="s">
        <v>11</v>
      </c>
      <c r="F49" s="92">
        <v>1.1499999999999999</v>
      </c>
      <c r="G49" s="93">
        <f t="shared" si="1"/>
        <v>118.44999999999999</v>
      </c>
    </row>
    <row r="50" spans="1:7" x14ac:dyDescent="0.25">
      <c r="A50" s="69" t="s">
        <v>88</v>
      </c>
      <c r="B50" s="70" t="s">
        <v>19</v>
      </c>
      <c r="C50" s="66">
        <v>113</v>
      </c>
      <c r="D50" s="67">
        <v>1</v>
      </c>
      <c r="E50" s="68" t="s">
        <v>11</v>
      </c>
      <c r="F50" s="68">
        <v>1.1499999999999999</v>
      </c>
      <c r="G50" s="76">
        <f t="shared" si="1"/>
        <v>129.94999999999999</v>
      </c>
    </row>
    <row r="51" spans="1:7" x14ac:dyDescent="0.25">
      <c r="A51" s="69" t="s">
        <v>44</v>
      </c>
      <c r="B51" s="70" t="s">
        <v>19</v>
      </c>
      <c r="C51" s="66">
        <v>102</v>
      </c>
      <c r="D51" s="67">
        <v>1</v>
      </c>
      <c r="E51" s="68" t="s">
        <v>14</v>
      </c>
      <c r="F51" s="68">
        <v>1</v>
      </c>
      <c r="G51" s="76">
        <f t="shared" si="1"/>
        <v>102</v>
      </c>
    </row>
    <row r="52" spans="1:7" x14ac:dyDescent="0.25">
      <c r="A52" s="69" t="s">
        <v>47</v>
      </c>
      <c r="B52" s="70" t="s">
        <v>19</v>
      </c>
      <c r="C52" s="66">
        <v>122</v>
      </c>
      <c r="D52" s="67">
        <v>1</v>
      </c>
      <c r="E52" s="68" t="s">
        <v>14</v>
      </c>
      <c r="F52" s="68">
        <v>1</v>
      </c>
      <c r="G52" s="76">
        <f t="shared" si="1"/>
        <v>122</v>
      </c>
    </row>
    <row r="53" spans="1:7" x14ac:dyDescent="0.25">
      <c r="A53" s="69" t="s">
        <v>49</v>
      </c>
      <c r="B53" s="70" t="s">
        <v>19</v>
      </c>
      <c r="C53" s="66">
        <v>127</v>
      </c>
      <c r="D53" s="67">
        <v>1</v>
      </c>
      <c r="E53" s="68" t="s">
        <v>11</v>
      </c>
      <c r="F53" s="68">
        <v>1.1499999999999999</v>
      </c>
      <c r="G53" s="76">
        <f t="shared" si="1"/>
        <v>146.04999999999998</v>
      </c>
    </row>
    <row r="54" spans="1:7" ht="15.75" thickBot="1" x14ac:dyDescent="0.3">
      <c r="A54" s="71" t="s">
        <v>50</v>
      </c>
      <c r="B54" s="72" t="s">
        <v>19</v>
      </c>
      <c r="C54" s="74">
        <v>130</v>
      </c>
      <c r="D54" s="75">
        <v>1</v>
      </c>
      <c r="E54" s="73" t="s">
        <v>14</v>
      </c>
      <c r="F54" s="73">
        <v>1</v>
      </c>
      <c r="G54" s="94">
        <f t="shared" si="1"/>
        <v>130</v>
      </c>
    </row>
    <row r="55" spans="1:7" x14ac:dyDescent="0.25">
      <c r="A55" s="64" t="s">
        <v>15</v>
      </c>
      <c r="B55" s="65" t="s">
        <v>16</v>
      </c>
      <c r="C55" s="85">
        <v>116</v>
      </c>
      <c r="D55" s="86">
        <v>2</v>
      </c>
      <c r="E55" s="84" t="s">
        <v>14</v>
      </c>
      <c r="F55" s="84">
        <v>1</v>
      </c>
      <c r="G55" s="87">
        <f t="shared" si="1"/>
        <v>232</v>
      </c>
    </row>
    <row r="56" spans="1:7" x14ac:dyDescent="0.25">
      <c r="A56" s="69" t="s">
        <v>20</v>
      </c>
      <c r="B56" s="70" t="s">
        <v>16</v>
      </c>
      <c r="C56" s="66">
        <v>78</v>
      </c>
      <c r="D56" s="67">
        <v>2</v>
      </c>
      <c r="E56" s="68" t="s">
        <v>14</v>
      </c>
      <c r="F56" s="68">
        <v>1</v>
      </c>
      <c r="G56" s="76">
        <f t="shared" si="1"/>
        <v>156</v>
      </c>
    </row>
    <row r="57" spans="1:7" x14ac:dyDescent="0.25">
      <c r="A57" s="69" t="s">
        <v>21</v>
      </c>
      <c r="B57" s="65" t="s">
        <v>16</v>
      </c>
      <c r="C57" s="66">
        <v>72</v>
      </c>
      <c r="D57" s="67">
        <v>1</v>
      </c>
      <c r="E57" s="68" t="s">
        <v>14</v>
      </c>
      <c r="F57" s="68">
        <v>1</v>
      </c>
      <c r="G57" s="76">
        <f t="shared" si="1"/>
        <v>72</v>
      </c>
    </row>
    <row r="58" spans="1:7" x14ac:dyDescent="0.25">
      <c r="A58" s="69" t="s">
        <v>37</v>
      </c>
      <c r="B58" s="65" t="s">
        <v>16</v>
      </c>
      <c r="C58" s="66">
        <v>114</v>
      </c>
      <c r="D58" s="67">
        <v>2</v>
      </c>
      <c r="E58" s="68" t="s">
        <v>14</v>
      </c>
      <c r="F58" s="68">
        <v>1</v>
      </c>
      <c r="G58" s="76">
        <f t="shared" si="1"/>
        <v>228</v>
      </c>
    </row>
    <row r="59" spans="1:7" x14ac:dyDescent="0.25">
      <c r="A59" s="69" t="s">
        <v>43</v>
      </c>
      <c r="B59" s="70" t="s">
        <v>16</v>
      </c>
      <c r="C59" s="66">
        <v>133</v>
      </c>
      <c r="D59" s="67">
        <v>2</v>
      </c>
      <c r="E59" s="68" t="s">
        <v>11</v>
      </c>
      <c r="F59" s="68">
        <v>1.1499999999999999</v>
      </c>
      <c r="G59" s="76">
        <f t="shared" si="1"/>
        <v>305.89999999999998</v>
      </c>
    </row>
    <row r="60" spans="1:7" ht="15.75" thickBot="1" x14ac:dyDescent="0.3">
      <c r="A60" s="78" t="s">
        <v>43</v>
      </c>
      <c r="B60" s="79" t="s">
        <v>16</v>
      </c>
      <c r="C60" s="81">
        <v>2</v>
      </c>
      <c r="D60" s="82">
        <v>2</v>
      </c>
      <c r="E60" s="80" t="s">
        <v>14</v>
      </c>
      <c r="F60" s="80">
        <v>1</v>
      </c>
      <c r="G60" s="83">
        <f t="shared" si="1"/>
        <v>4</v>
      </c>
    </row>
    <row r="61" spans="1:7" x14ac:dyDescent="0.25">
      <c r="A61" s="88" t="s">
        <v>89</v>
      </c>
      <c r="B61" s="89" t="s">
        <v>24</v>
      </c>
      <c r="C61" s="90">
        <v>79</v>
      </c>
      <c r="D61" s="91">
        <v>2</v>
      </c>
      <c r="E61" s="92" t="s">
        <v>25</v>
      </c>
      <c r="F61" s="92">
        <v>1</v>
      </c>
      <c r="G61" s="93">
        <f t="shared" si="1"/>
        <v>158</v>
      </c>
    </row>
    <row r="62" spans="1:7" x14ac:dyDescent="0.25">
      <c r="A62" s="69" t="s">
        <v>65</v>
      </c>
      <c r="B62" s="70" t="s">
        <v>24</v>
      </c>
      <c r="C62" s="66">
        <v>116</v>
      </c>
      <c r="D62" s="67">
        <v>1</v>
      </c>
      <c r="E62" s="68" t="s">
        <v>11</v>
      </c>
      <c r="F62" s="68">
        <v>1.1499999999999999</v>
      </c>
      <c r="G62" s="76">
        <f t="shared" si="1"/>
        <v>133.39999999999998</v>
      </c>
    </row>
    <row r="63" spans="1:7" x14ac:dyDescent="0.25">
      <c r="A63" s="69" t="s">
        <v>90</v>
      </c>
      <c r="B63" s="70" t="s">
        <v>24</v>
      </c>
      <c r="C63" s="66">
        <v>127</v>
      </c>
      <c r="D63" s="67">
        <v>1</v>
      </c>
      <c r="E63" s="68" t="s">
        <v>11</v>
      </c>
      <c r="F63" s="68">
        <v>1.1499999999999999</v>
      </c>
      <c r="G63" s="76">
        <f t="shared" si="1"/>
        <v>146.04999999999998</v>
      </c>
    </row>
    <row r="64" spans="1:7" x14ac:dyDescent="0.25">
      <c r="A64" s="69" t="s">
        <v>28</v>
      </c>
      <c r="B64" s="70" t="s">
        <v>24</v>
      </c>
      <c r="C64" s="66">
        <v>207</v>
      </c>
      <c r="D64" s="67">
        <v>1.5</v>
      </c>
      <c r="E64" s="68" t="s">
        <v>14</v>
      </c>
      <c r="F64" s="68">
        <v>1</v>
      </c>
      <c r="G64" s="76">
        <f t="shared" si="1"/>
        <v>310.5</v>
      </c>
    </row>
    <row r="65" spans="1:8" x14ac:dyDescent="0.25">
      <c r="A65" s="69" t="s">
        <v>40</v>
      </c>
      <c r="B65" s="70" t="s">
        <v>24</v>
      </c>
      <c r="C65" s="66">
        <v>188</v>
      </c>
      <c r="D65" s="67">
        <v>2</v>
      </c>
      <c r="E65" s="68" t="s">
        <v>14</v>
      </c>
      <c r="F65" s="68">
        <v>1</v>
      </c>
      <c r="G65" s="76">
        <f t="shared" si="1"/>
        <v>376</v>
      </c>
    </row>
    <row r="66" spans="1:8" x14ac:dyDescent="0.25">
      <c r="A66" s="69" t="s">
        <v>41</v>
      </c>
      <c r="B66" s="70" t="s">
        <v>24</v>
      </c>
      <c r="C66" s="66">
        <v>257</v>
      </c>
      <c r="D66" s="67">
        <v>1.5</v>
      </c>
      <c r="E66" s="68" t="s">
        <v>14</v>
      </c>
      <c r="F66" s="68">
        <v>1</v>
      </c>
      <c r="G66" s="76">
        <f t="shared" si="1"/>
        <v>385.5</v>
      </c>
    </row>
    <row r="67" spans="1:8" ht="15.75" thickBot="1" x14ac:dyDescent="0.3">
      <c r="A67" s="71" t="s">
        <v>45</v>
      </c>
      <c r="B67" s="72" t="s">
        <v>24</v>
      </c>
      <c r="C67" s="74">
        <v>321</v>
      </c>
      <c r="D67" s="75">
        <v>4.5</v>
      </c>
      <c r="E67" s="73" t="s">
        <v>14</v>
      </c>
      <c r="F67" s="73">
        <v>1</v>
      </c>
      <c r="G67" s="76">
        <f t="shared" si="1"/>
        <v>1444.5</v>
      </c>
    </row>
    <row r="68" spans="1:8" ht="15.75" thickBot="1" x14ac:dyDescent="0.3">
      <c r="E68" s="2"/>
      <c r="F68" s="2"/>
      <c r="G68" s="77">
        <f>SUM(G4:G67)</f>
        <v>14909.425000000001</v>
      </c>
      <c r="H68" s="4" t="s">
        <v>52</v>
      </c>
    </row>
    <row r="70" spans="1:8" x14ac:dyDescent="0.25">
      <c r="A70" s="113"/>
    </row>
    <row r="74" spans="1:8" x14ac:dyDescent="0.25">
      <c r="A74" s="34" t="s">
        <v>126</v>
      </c>
    </row>
  </sheetData>
  <autoFilter ref="A3:G70">
    <sortState ref="A4:O66">
      <sortCondition ref="B3:B66"/>
    </sortState>
  </autoFilter>
  <mergeCells count="1">
    <mergeCell ref="A1:F1"/>
  </mergeCells>
  <pageMargins left="0.51181102362204722" right="0.51181102362204722" top="1.1811023622047245" bottom="1.1811023622047245" header="0.78740157480314965" footer="0.78740157480314965"/>
  <pageSetup paperSize="9" scale="58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L17" sqref="L17"/>
    </sheetView>
  </sheetViews>
  <sheetFormatPr defaultColWidth="8.625" defaultRowHeight="15" x14ac:dyDescent="0.25"/>
  <cols>
    <col min="1" max="1" width="39" style="1" bestFit="1" customWidth="1"/>
    <col min="2" max="2" width="12.875" style="1" customWidth="1"/>
    <col min="3" max="3" width="10.625" style="1" customWidth="1"/>
    <col min="4" max="4" width="9.625" style="1" customWidth="1"/>
    <col min="5" max="5" width="10.75" style="1" customWidth="1"/>
    <col min="6" max="6" width="15.125" style="1" customWidth="1"/>
    <col min="7" max="7" width="16.75" style="1" bestFit="1" customWidth="1"/>
    <col min="8" max="16384" width="8.625" style="1"/>
  </cols>
  <sheetData>
    <row r="1" spans="1:9" ht="23.25" x14ac:dyDescent="0.35">
      <c r="A1" s="115" t="s">
        <v>139</v>
      </c>
      <c r="B1" s="115"/>
      <c r="C1" s="115"/>
    </row>
    <row r="3" spans="1:9" ht="64.5" customHeight="1" x14ac:dyDescent="0.25">
      <c r="A3" s="3" t="s">
        <v>53</v>
      </c>
      <c r="B3" s="3" t="s">
        <v>1</v>
      </c>
      <c r="C3" s="3" t="s">
        <v>127</v>
      </c>
      <c r="D3" s="10" t="s">
        <v>56</v>
      </c>
      <c r="E3" s="10" t="s">
        <v>57</v>
      </c>
      <c r="F3" s="7" t="s">
        <v>7</v>
      </c>
    </row>
    <row r="4" spans="1:9" x14ac:dyDescent="0.25">
      <c r="A4" s="43" t="s">
        <v>69</v>
      </c>
      <c r="B4" s="111" t="s">
        <v>58</v>
      </c>
      <c r="C4" s="48">
        <v>19</v>
      </c>
      <c r="D4" s="49">
        <v>0.75</v>
      </c>
      <c r="E4" s="49">
        <v>2</v>
      </c>
      <c r="F4" s="49">
        <f>C4*E4*D4</f>
        <v>28.5</v>
      </c>
      <c r="G4" s="112">
        <f>F4/2</f>
        <v>14.25</v>
      </c>
      <c r="H4" s="112" t="s">
        <v>140</v>
      </c>
      <c r="I4" s="112"/>
    </row>
    <row r="5" spans="1:9" x14ac:dyDescent="0.25">
      <c r="A5" s="43" t="s">
        <v>70</v>
      </c>
      <c r="B5" s="44" t="s">
        <v>18</v>
      </c>
      <c r="C5" s="48">
        <v>24</v>
      </c>
      <c r="D5" s="49">
        <v>0.75</v>
      </c>
      <c r="E5" s="49">
        <v>2</v>
      </c>
      <c r="F5" s="49">
        <f t="shared" ref="F5:F12" si="0">C5*E5*D5</f>
        <v>36</v>
      </c>
    </row>
    <row r="6" spans="1:9" x14ac:dyDescent="0.25">
      <c r="A6" s="43" t="s">
        <v>104</v>
      </c>
      <c r="B6" s="44" t="s">
        <v>32</v>
      </c>
      <c r="C6" s="48">
        <v>24</v>
      </c>
      <c r="D6" s="49">
        <v>0.75</v>
      </c>
      <c r="E6" s="49">
        <v>1</v>
      </c>
      <c r="F6" s="49">
        <f t="shared" si="0"/>
        <v>18</v>
      </c>
    </row>
    <row r="7" spans="1:9" x14ac:dyDescent="0.25">
      <c r="A7" s="43" t="s">
        <v>128</v>
      </c>
      <c r="B7" s="44" t="s">
        <v>27</v>
      </c>
      <c r="C7" s="48">
        <v>12</v>
      </c>
      <c r="D7" s="49">
        <v>0.75</v>
      </c>
      <c r="E7" s="49">
        <v>2</v>
      </c>
      <c r="F7" s="49">
        <f t="shared" si="0"/>
        <v>18</v>
      </c>
    </row>
    <row r="8" spans="1:9" x14ac:dyDescent="0.25">
      <c r="A8" s="43" t="s">
        <v>103</v>
      </c>
      <c r="B8" s="44" t="s">
        <v>26</v>
      </c>
      <c r="C8" s="48">
        <v>40</v>
      </c>
      <c r="D8" s="49">
        <v>0.75</v>
      </c>
      <c r="E8" s="49">
        <v>1</v>
      </c>
      <c r="F8" s="49">
        <f t="shared" si="0"/>
        <v>30</v>
      </c>
      <c r="G8" s="15"/>
    </row>
    <row r="9" spans="1:9" x14ac:dyDescent="0.25">
      <c r="A9" s="43" t="s">
        <v>71</v>
      </c>
      <c r="B9" s="44" t="s">
        <v>16</v>
      </c>
      <c r="C9" s="48">
        <v>27</v>
      </c>
      <c r="D9" s="49">
        <v>0.75</v>
      </c>
      <c r="E9" s="49">
        <v>2</v>
      </c>
      <c r="F9" s="49">
        <f t="shared" si="0"/>
        <v>40.5</v>
      </c>
    </row>
    <row r="10" spans="1:9" x14ac:dyDescent="0.25">
      <c r="A10" s="43" t="s">
        <v>72</v>
      </c>
      <c r="B10" s="44" t="s">
        <v>24</v>
      </c>
      <c r="C10" s="48">
        <v>21</v>
      </c>
      <c r="D10" s="49">
        <v>0.75</v>
      </c>
      <c r="E10" s="49">
        <v>2</v>
      </c>
      <c r="F10" s="49">
        <f t="shared" si="0"/>
        <v>31.5</v>
      </c>
    </row>
    <row r="11" spans="1:9" x14ac:dyDescent="0.25">
      <c r="A11" s="43" t="s">
        <v>73</v>
      </c>
      <c r="B11" s="44" t="s">
        <v>24</v>
      </c>
      <c r="C11" s="48">
        <v>17</v>
      </c>
      <c r="D11" s="49">
        <v>0.75</v>
      </c>
      <c r="E11" s="49">
        <v>4.5</v>
      </c>
      <c r="F11" s="49">
        <f t="shared" si="0"/>
        <v>57.375</v>
      </c>
    </row>
    <row r="12" spans="1:9" ht="15.75" thickBot="1" x14ac:dyDescent="0.3">
      <c r="A12" s="43" t="s">
        <v>130</v>
      </c>
      <c r="B12" s="44" t="s">
        <v>24</v>
      </c>
      <c r="C12" s="48">
        <v>19</v>
      </c>
      <c r="D12" s="49">
        <v>0.75</v>
      </c>
      <c r="E12" s="49">
        <v>2</v>
      </c>
      <c r="F12" s="49">
        <f t="shared" si="0"/>
        <v>28.5</v>
      </c>
    </row>
    <row r="13" spans="1:9" ht="15.75" thickBot="1" x14ac:dyDescent="0.3">
      <c r="E13" s="11"/>
      <c r="F13" s="27">
        <f>SUM(F4:F12)</f>
        <v>288.375</v>
      </c>
      <c r="G13" s="8" t="s">
        <v>52</v>
      </c>
    </row>
    <row r="15" spans="1:9" x14ac:dyDescent="0.25">
      <c r="A15" s="34" t="s">
        <v>131</v>
      </c>
      <c r="B15" s="34"/>
    </row>
    <row r="17" spans="1:6" ht="60" x14ac:dyDescent="0.25">
      <c r="A17" s="3" t="s">
        <v>53</v>
      </c>
      <c r="B17" s="3" t="s">
        <v>1</v>
      </c>
      <c r="C17" s="3" t="s">
        <v>127</v>
      </c>
      <c r="D17" s="10" t="s">
        <v>56</v>
      </c>
      <c r="E17" s="10" t="s">
        <v>57</v>
      </c>
      <c r="F17" s="7" t="s">
        <v>7</v>
      </c>
    </row>
    <row r="18" spans="1:6" x14ac:dyDescent="0.25">
      <c r="A18" s="43" t="s">
        <v>129</v>
      </c>
      <c r="B18" s="44" t="s">
        <v>24</v>
      </c>
      <c r="C18" s="48">
        <v>19</v>
      </c>
      <c r="D18" s="49">
        <v>0.38</v>
      </c>
      <c r="E18" s="49">
        <v>2</v>
      </c>
      <c r="F18" s="49">
        <f>C18*E18*D18</f>
        <v>14.44</v>
      </c>
    </row>
  </sheetData>
  <autoFilter ref="A3:F13"/>
  <mergeCells count="1">
    <mergeCell ref="A1:C1"/>
  </mergeCells>
  <pageMargins left="0.51181102362204722" right="0.51181102362204722" top="1.1811023622047245" bottom="1.1811023622047245" header="0.78740157480314965" footer="0.78740157480314965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A2" sqref="A2"/>
    </sheetView>
  </sheetViews>
  <sheetFormatPr defaultRowHeight="14.25" x14ac:dyDescent="0.2"/>
  <cols>
    <col min="1" max="1" width="20" bestFit="1" customWidth="1"/>
    <col min="2" max="2" width="15.625" bestFit="1" customWidth="1"/>
    <col min="3" max="4" width="14.125" bestFit="1" customWidth="1"/>
    <col min="5" max="5" width="14.125" customWidth="1"/>
    <col min="6" max="6" width="14.125" bestFit="1" customWidth="1"/>
    <col min="7" max="7" width="12.375" hidden="1" customWidth="1"/>
    <col min="8" max="8" width="12.375" customWidth="1"/>
    <col min="9" max="9" width="19.875" bestFit="1" customWidth="1"/>
    <col min="10" max="13" width="14.125" bestFit="1" customWidth="1"/>
  </cols>
  <sheetData>
    <row r="1" spans="1:10" ht="20.25" x14ac:dyDescent="0.3">
      <c r="A1" s="116" t="s">
        <v>141</v>
      </c>
      <c r="B1" s="116"/>
      <c r="C1" s="116"/>
      <c r="D1" s="116"/>
      <c r="E1" s="116"/>
      <c r="F1" s="116"/>
    </row>
    <row r="4" spans="1:10" ht="45" x14ac:dyDescent="0.2">
      <c r="A4" s="5" t="s">
        <v>1</v>
      </c>
      <c r="B4" s="14" t="s">
        <v>54</v>
      </c>
      <c r="C4" s="14" t="s">
        <v>55</v>
      </c>
      <c r="D4" s="5" t="s">
        <v>113</v>
      </c>
      <c r="E4" s="5" t="s">
        <v>136</v>
      </c>
      <c r="F4" s="6" t="s">
        <v>135</v>
      </c>
    </row>
    <row r="5" spans="1:10" ht="15" x14ac:dyDescent="0.25">
      <c r="A5" s="12" t="s">
        <v>18</v>
      </c>
      <c r="B5" s="101">
        <f>SUM('Graduação-matriculados'!G4:G10)</f>
        <v>2083.0249999999996</v>
      </c>
      <c r="C5" s="53">
        <f>SUM('Mest. e Dout.-matriculados'!G4,'Mest. e Dout.-matriculados'!F5)</f>
        <v>50.25</v>
      </c>
      <c r="D5" s="57"/>
      <c r="E5" s="57">
        <f>B5+C5+D5</f>
        <v>2133.2749999999996</v>
      </c>
      <c r="F5" s="63">
        <f>E5/E15</f>
        <v>0.14023411410811293</v>
      </c>
      <c r="G5" s="18"/>
      <c r="H5" s="18"/>
      <c r="J5" s="19"/>
    </row>
    <row r="6" spans="1:10" ht="15" x14ac:dyDescent="0.25">
      <c r="A6" s="12" t="s">
        <v>32</v>
      </c>
      <c r="B6" s="101">
        <f>SUM('Graduação-matriculados'!G11:G20)</f>
        <v>2511</v>
      </c>
      <c r="C6" s="53">
        <f>SUM('Mest. e Dout.-matriculados'!G4,'Mest. e Dout.-matriculados'!F6)</f>
        <v>32.25</v>
      </c>
      <c r="D6" s="57"/>
      <c r="E6" s="57">
        <f t="shared" ref="E6:E14" si="0">B6+C6+D6</f>
        <v>2543.25</v>
      </c>
      <c r="F6" s="63">
        <f>E6/E15</f>
        <v>0.16718445146802838</v>
      </c>
      <c r="G6" s="18"/>
      <c r="H6" s="18"/>
      <c r="J6" s="19"/>
    </row>
    <row r="7" spans="1:10" ht="15" x14ac:dyDescent="0.25">
      <c r="A7" s="12" t="s">
        <v>27</v>
      </c>
      <c r="B7" s="101">
        <f>SUM('Graduação-matriculados'!G21:G25)</f>
        <v>940.9</v>
      </c>
      <c r="C7" s="53">
        <f>SUM('Mest. e Dout.-matriculados'!F7)</f>
        <v>18</v>
      </c>
      <c r="D7" s="95"/>
      <c r="E7" s="57">
        <f t="shared" si="0"/>
        <v>958.9</v>
      </c>
      <c r="F7" s="63">
        <f>E7/E15</f>
        <v>6.3034766740466888E-2</v>
      </c>
      <c r="G7" s="18"/>
      <c r="H7" s="18"/>
      <c r="J7" s="19"/>
    </row>
    <row r="8" spans="1:10" ht="15" x14ac:dyDescent="0.25">
      <c r="A8" s="12" t="s">
        <v>23</v>
      </c>
      <c r="B8" s="101">
        <f>SUM('Graduação-matriculados'!G26:G29)</f>
        <v>1278.05</v>
      </c>
      <c r="C8" s="53"/>
      <c r="D8" s="95"/>
      <c r="E8" s="57">
        <f t="shared" si="0"/>
        <v>1278.05</v>
      </c>
      <c r="F8" s="63">
        <f>E8/E15</f>
        <v>8.4014582993694548E-2</v>
      </c>
      <c r="G8" s="18"/>
      <c r="H8" s="18"/>
      <c r="J8" s="19"/>
    </row>
    <row r="9" spans="1:10" ht="15" x14ac:dyDescent="0.25">
      <c r="A9" s="12" t="s">
        <v>13</v>
      </c>
      <c r="B9" s="101">
        <f>SUM('Graduação-matriculados'!G30:G36)</f>
        <v>1608.15</v>
      </c>
      <c r="C9" s="53"/>
      <c r="D9" s="95"/>
      <c r="E9" s="57">
        <f t="shared" si="0"/>
        <v>1608.15</v>
      </c>
      <c r="F9" s="63">
        <f>E9/E15</f>
        <v>0.10571421434318681</v>
      </c>
      <c r="G9" s="18"/>
      <c r="H9" s="18"/>
      <c r="J9" s="19"/>
    </row>
    <row r="10" spans="1:10" ht="15" x14ac:dyDescent="0.25">
      <c r="A10" s="12" t="s">
        <v>26</v>
      </c>
      <c r="B10" s="101">
        <f>SUM('Graduação-matriculados'!G37:G43)</f>
        <v>731.3</v>
      </c>
      <c r="C10" s="53">
        <f>SUM('Mest. e Dout.-matriculados'!F8)</f>
        <v>30</v>
      </c>
      <c r="D10" s="95"/>
      <c r="E10" s="57">
        <f t="shared" si="0"/>
        <v>761.3</v>
      </c>
      <c r="F10" s="63">
        <f>E10/E15</f>
        <v>5.0045226738468493E-2</v>
      </c>
      <c r="G10" s="18"/>
      <c r="H10" s="18"/>
      <c r="J10" s="19"/>
    </row>
    <row r="11" spans="1:10" ht="15" x14ac:dyDescent="0.25">
      <c r="A11" s="12" t="s">
        <v>9</v>
      </c>
      <c r="B11" s="101">
        <f>SUM('Graduação-matriculados'!G44:G48)</f>
        <v>1056.6999999999998</v>
      </c>
      <c r="C11" s="53"/>
      <c r="D11" s="95"/>
      <c r="E11" s="57">
        <f t="shared" si="0"/>
        <v>1056.6999999999998</v>
      </c>
      <c r="F11" s="63">
        <f>E11/E15</f>
        <v>6.9463800202994419E-2</v>
      </c>
      <c r="G11" s="18"/>
      <c r="H11" s="18"/>
      <c r="J11" s="19"/>
    </row>
    <row r="12" spans="1:10" ht="15" x14ac:dyDescent="0.25">
      <c r="A12" s="12" t="s">
        <v>19</v>
      </c>
      <c r="B12" s="101">
        <f>SUM('Graduação-matriculados'!G49:G54)</f>
        <v>748.44999999999993</v>
      </c>
      <c r="C12" s="53"/>
      <c r="D12" s="95"/>
      <c r="E12" s="57">
        <f t="shared" si="0"/>
        <v>748.44999999999993</v>
      </c>
      <c r="F12" s="63">
        <f>E12/E15</f>
        <v>4.9200512219107768E-2</v>
      </c>
      <c r="G12" s="18"/>
      <c r="H12" s="18"/>
      <c r="J12" s="19"/>
    </row>
    <row r="13" spans="1:10" ht="15" x14ac:dyDescent="0.25">
      <c r="A13" s="12" t="s">
        <v>16</v>
      </c>
      <c r="B13" s="101">
        <f>SUM('Graduação-matriculados'!G55:G60)</f>
        <v>997.9</v>
      </c>
      <c r="C13" s="53">
        <f>SUM('Mest. e Dout.-matriculados'!F9)</f>
        <v>40.5</v>
      </c>
      <c r="D13" s="95"/>
      <c r="E13" s="57">
        <f t="shared" si="0"/>
        <v>1038.4000000000001</v>
      </c>
      <c r="F13" s="63">
        <f>E13/E15</f>
        <v>6.8260821548963208E-2</v>
      </c>
      <c r="G13" s="18"/>
      <c r="H13" s="18"/>
      <c r="J13" s="19"/>
    </row>
    <row r="14" spans="1:10" ht="15.75" thickBot="1" x14ac:dyDescent="0.3">
      <c r="A14" s="13" t="s">
        <v>24</v>
      </c>
      <c r="B14" s="101">
        <f>SUM('Graduação-matriculados'!G61:G67)</f>
        <v>2953.95</v>
      </c>
      <c r="C14" s="54">
        <f>SUM('Mest. e Dout.-matriculados'!F10,'Mest. e Dout.-matriculados'!F11,'Mest. e Dout.-matriculados'!F12)</f>
        <v>117.375</v>
      </c>
      <c r="D14" s="95">
        <f>SUM('Mest. e Dout.-matriculados'!F18)</f>
        <v>14.44</v>
      </c>
      <c r="E14" s="57">
        <f t="shared" si="0"/>
        <v>3085.7649999999999</v>
      </c>
      <c r="F14" s="63">
        <f>E14/E15</f>
        <v>0.20284750963697654</v>
      </c>
      <c r="G14" s="18"/>
      <c r="H14" s="18"/>
      <c r="J14" s="19"/>
    </row>
    <row r="15" spans="1:10" ht="15.75" thickBot="1" x14ac:dyDescent="0.3">
      <c r="A15" s="23" t="s">
        <v>98</v>
      </c>
      <c r="B15" s="102">
        <f>SUM(B5:B14)</f>
        <v>14909.424999999999</v>
      </c>
      <c r="C15" s="9">
        <f>SUM(C5:C14)</f>
        <v>288.375</v>
      </c>
      <c r="D15" s="9">
        <f>SUM(D5:D14)</f>
        <v>14.44</v>
      </c>
      <c r="E15" s="9">
        <f>SUM(E5:E14)</f>
        <v>15212.24</v>
      </c>
    </row>
    <row r="66" ht="14.25" customHeight="1" x14ac:dyDescent="0.2"/>
    <row r="67" ht="15" customHeight="1" x14ac:dyDescent="0.2"/>
    <row r="82" ht="14.25" customHeight="1" x14ac:dyDescent="0.2"/>
    <row r="83" ht="14.25" customHeight="1" x14ac:dyDescent="0.2"/>
  </sheetData>
  <mergeCells count="1">
    <mergeCell ref="A1:F1"/>
  </mergeCells>
  <pageMargins left="0.511811024" right="0.511811024" top="0.78740157500000008" bottom="0.78740157500000008" header="0.31496062000000008" footer="0.31496062000000008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17"/>
  <sheetViews>
    <sheetView topLeftCell="B1" zoomScaleNormal="100" workbookViewId="0">
      <selection activeCell="I21" sqref="I21"/>
    </sheetView>
  </sheetViews>
  <sheetFormatPr defaultRowHeight="14.25" x14ac:dyDescent="0.2"/>
  <cols>
    <col min="2" max="2" width="30.25" customWidth="1"/>
    <col min="3" max="5" width="20.375" customWidth="1"/>
  </cols>
  <sheetData>
    <row r="7" spans="2:5" ht="40.5" x14ac:dyDescent="0.2">
      <c r="B7" s="29" t="s">
        <v>1</v>
      </c>
      <c r="C7" s="29" t="s">
        <v>132</v>
      </c>
      <c r="D7" s="29" t="s">
        <v>133</v>
      </c>
      <c r="E7" s="29" t="s">
        <v>117</v>
      </c>
    </row>
    <row r="8" spans="2:5" ht="20.25" x14ac:dyDescent="0.3">
      <c r="B8" s="28" t="s">
        <v>18</v>
      </c>
      <c r="C8" s="96">
        <f>'Aluno Eq vagas'!F5</f>
        <v>0.12973126239932042</v>
      </c>
      <c r="D8" s="96">
        <f>'Aluno Eq matriculados'!F5</f>
        <v>0.14023411410811293</v>
      </c>
      <c r="E8" s="97">
        <f t="shared" ref="E8:E17" si="0">(C8*0.65)+(D8*0.35)</f>
        <v>0.13340726049739782</v>
      </c>
    </row>
    <row r="9" spans="2:5" ht="20.25" x14ac:dyDescent="0.3">
      <c r="B9" s="28" t="s">
        <v>32</v>
      </c>
      <c r="C9" s="96">
        <f>'Aluno Eq vagas'!F6</f>
        <v>0.16112107647946317</v>
      </c>
      <c r="D9" s="96">
        <f>'Aluno Eq matriculados'!F6</f>
        <v>0.16718445146802838</v>
      </c>
      <c r="E9" s="97">
        <f t="shared" si="0"/>
        <v>0.163243257725461</v>
      </c>
    </row>
    <row r="10" spans="2:5" ht="20.25" x14ac:dyDescent="0.3">
      <c r="B10" s="28" t="s">
        <v>27</v>
      </c>
      <c r="C10" s="96">
        <f>'Aluno Eq vagas'!F7</f>
        <v>8.0721778735186239E-2</v>
      </c>
      <c r="D10" s="96">
        <f>'Aluno Eq matriculados'!F7</f>
        <v>6.3034766740466888E-2</v>
      </c>
      <c r="E10" s="97">
        <f t="shared" si="0"/>
        <v>7.4531324537034468E-2</v>
      </c>
    </row>
    <row r="11" spans="2:5" ht="20.25" x14ac:dyDescent="0.3">
      <c r="B11" s="28" t="s">
        <v>23</v>
      </c>
      <c r="C11" s="96">
        <f>'Aluno Eq vagas'!F8</f>
        <v>8.7515273370756305E-2</v>
      </c>
      <c r="D11" s="96">
        <f>'Aluno Eq matriculados'!F8</f>
        <v>8.4014582993694548E-2</v>
      </c>
      <c r="E11" s="97">
        <f t="shared" si="0"/>
        <v>8.6290031738784689E-2</v>
      </c>
    </row>
    <row r="12" spans="2:5" ht="20.25" x14ac:dyDescent="0.3">
      <c r="B12" s="28" t="s">
        <v>13</v>
      </c>
      <c r="C12" s="96">
        <f>'Aluno Eq vagas'!F9</f>
        <v>0.12854077857485591</v>
      </c>
      <c r="D12" s="96">
        <f>'Aluno Eq matriculados'!F9</f>
        <v>0.10571421434318681</v>
      </c>
      <c r="E12" s="97">
        <f t="shared" si="0"/>
        <v>0.12055148109377173</v>
      </c>
    </row>
    <row r="13" spans="2:5" ht="20.25" x14ac:dyDescent="0.3">
      <c r="B13" s="28" t="s">
        <v>26</v>
      </c>
      <c r="C13" s="96">
        <f>'Aluno Eq vagas'!F10</f>
        <v>6.0485348113786717E-2</v>
      </c>
      <c r="D13" s="96">
        <f>'Aluno Eq matriculados'!F10</f>
        <v>5.0045226738468493E-2</v>
      </c>
      <c r="E13" s="97">
        <f t="shared" si="0"/>
        <v>5.683130563242534E-2</v>
      </c>
    </row>
    <row r="14" spans="2:5" ht="20.25" x14ac:dyDescent="0.3">
      <c r="B14" s="28" t="s">
        <v>9</v>
      </c>
      <c r="C14" s="96">
        <f>'Aluno Eq vagas'!F11</f>
        <v>5.1124838944282602E-2</v>
      </c>
      <c r="D14" s="96">
        <f>'Aluno Eq matriculados'!F11</f>
        <v>6.9463800202994419E-2</v>
      </c>
      <c r="E14" s="97">
        <f t="shared" si="0"/>
        <v>5.7543475384831733E-2</v>
      </c>
    </row>
    <row r="15" spans="2:5" ht="20.25" x14ac:dyDescent="0.3">
      <c r="B15" s="28" t="s">
        <v>19</v>
      </c>
      <c r="C15" s="96">
        <f>'Aluno Eq vagas'!F12</f>
        <v>5.4911581475502173E-2</v>
      </c>
      <c r="D15" s="96">
        <f>'Aluno Eq matriculados'!F12</f>
        <v>4.9200512219107768E-2</v>
      </c>
      <c r="E15" s="97">
        <f t="shared" si="0"/>
        <v>5.2912707235764134E-2</v>
      </c>
    </row>
    <row r="16" spans="2:5" ht="20.25" x14ac:dyDescent="0.3">
      <c r="B16" s="28" t="s">
        <v>16</v>
      </c>
      <c r="C16" s="96">
        <f>'Aluno Eq vagas'!F13</f>
        <v>7.5940931286431562E-2</v>
      </c>
      <c r="D16" s="96">
        <f>'Aluno Eq matriculados'!F13</f>
        <v>6.8260821548963208E-2</v>
      </c>
      <c r="E16" s="97">
        <f t="shared" si="0"/>
        <v>7.3252892878317641E-2</v>
      </c>
    </row>
    <row r="17" spans="2:5" ht="20.25" x14ac:dyDescent="0.3">
      <c r="B17" s="28" t="s">
        <v>24</v>
      </c>
      <c r="C17" s="96">
        <f>'Aluno Eq vagas'!F14</f>
        <v>0.16990713062041493</v>
      </c>
      <c r="D17" s="96">
        <f>'Aluno Eq matriculados'!F14</f>
        <v>0.20284750963697654</v>
      </c>
      <c r="E17" s="97">
        <f t="shared" si="0"/>
        <v>0.18143626327621148</v>
      </c>
    </row>
  </sheetData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E21" sqref="E21:E30"/>
    </sheetView>
  </sheetViews>
  <sheetFormatPr defaultRowHeight="14.25" x14ac:dyDescent="0.2"/>
  <cols>
    <col min="1" max="1" width="20" bestFit="1" customWidth="1"/>
    <col min="2" max="3" width="15.625" bestFit="1" customWidth="1"/>
    <col min="4" max="4" width="15.5" customWidth="1"/>
    <col min="5" max="5" width="15.625" bestFit="1" customWidth="1"/>
    <col min="6" max="6" width="14.125" bestFit="1" customWidth="1"/>
    <col min="7" max="7" width="14.875" customWidth="1"/>
    <col min="8" max="8" width="12.375" style="103" customWidth="1"/>
    <col min="9" max="9" width="15.625" customWidth="1"/>
    <col min="10" max="13" width="14.125" bestFit="1" customWidth="1"/>
  </cols>
  <sheetData>
    <row r="1" spans="1:9" ht="20.25" x14ac:dyDescent="0.3">
      <c r="A1" s="116" t="s">
        <v>111</v>
      </c>
      <c r="B1" s="116"/>
      <c r="C1" s="116"/>
      <c r="D1" s="116"/>
      <c r="E1" s="116"/>
      <c r="F1" s="116"/>
    </row>
    <row r="3" spans="1:9" ht="15" thickBot="1" x14ac:dyDescent="0.25"/>
    <row r="4" spans="1:9" ht="15" thickBot="1" x14ac:dyDescent="0.25">
      <c r="A4" s="35" t="s">
        <v>1</v>
      </c>
      <c r="B4" s="35" t="s">
        <v>93</v>
      </c>
      <c r="C4" s="35" t="s">
        <v>91</v>
      </c>
      <c r="D4" s="36" t="s">
        <v>92</v>
      </c>
      <c r="E4" s="36" t="s">
        <v>97</v>
      </c>
      <c r="F4" s="36" t="s">
        <v>115</v>
      </c>
      <c r="G4" s="36" t="s">
        <v>134</v>
      </c>
    </row>
    <row r="5" spans="1:9" x14ac:dyDescent="0.2">
      <c r="A5" s="17" t="s">
        <v>18</v>
      </c>
      <c r="B5" s="98">
        <v>0.1051</v>
      </c>
      <c r="C5" s="98">
        <v>0.13593879693264457</v>
      </c>
      <c r="D5" s="98">
        <v>0.1426</v>
      </c>
      <c r="E5" s="98">
        <v>0.12977177973001155</v>
      </c>
      <c r="F5" s="98">
        <v>0.13448506059683632</v>
      </c>
      <c r="G5" s="98">
        <v>0.13340726049739782</v>
      </c>
      <c r="H5" s="104"/>
      <c r="I5" s="105"/>
    </row>
    <row r="6" spans="1:9" x14ac:dyDescent="0.2">
      <c r="A6" s="37" t="s">
        <v>32</v>
      </c>
      <c r="B6" s="99">
        <v>0.2107</v>
      </c>
      <c r="C6" s="99">
        <v>0.16893321353914406</v>
      </c>
      <c r="D6" s="99">
        <v>0.1565</v>
      </c>
      <c r="E6" s="99">
        <v>0.14644598217121896</v>
      </c>
      <c r="F6" s="99">
        <v>0.16738384697120784</v>
      </c>
      <c r="G6" s="99">
        <v>0.163243257725461</v>
      </c>
      <c r="H6" s="104"/>
      <c r="I6" s="105"/>
    </row>
    <row r="7" spans="1:9" x14ac:dyDescent="0.2">
      <c r="A7" s="16" t="s">
        <v>27</v>
      </c>
      <c r="B7" s="100">
        <v>0.06</v>
      </c>
      <c r="C7" s="100">
        <v>5.8921816286368126E-2</v>
      </c>
      <c r="D7" s="100">
        <v>7.22E-2</v>
      </c>
      <c r="E7" s="100">
        <v>7.4767273634627457E-2</v>
      </c>
      <c r="F7" s="100">
        <v>7.263625077337621E-2</v>
      </c>
      <c r="G7" s="100">
        <v>7.4531324537034468E-2</v>
      </c>
      <c r="H7" s="104"/>
      <c r="I7" s="105"/>
    </row>
    <row r="8" spans="1:9" x14ac:dyDescent="0.2">
      <c r="A8" s="37" t="s">
        <v>23</v>
      </c>
      <c r="B8" s="99">
        <v>5.4899999999999997E-2</v>
      </c>
      <c r="C8" s="99">
        <v>8.3633869106242917E-2</v>
      </c>
      <c r="D8" s="99">
        <v>8.7900000000000006E-2</v>
      </c>
      <c r="E8" s="99">
        <v>9.3866548866321342E-2</v>
      </c>
      <c r="F8" s="99">
        <v>8.7776591823710545E-2</v>
      </c>
      <c r="G8" s="99">
        <v>8.6290031738784689E-2</v>
      </c>
      <c r="H8" s="104"/>
      <c r="I8" s="105"/>
    </row>
    <row r="9" spans="1:9" x14ac:dyDescent="0.2">
      <c r="A9" s="16" t="s">
        <v>13</v>
      </c>
      <c r="B9" s="100">
        <v>5.8799999999999998E-2</v>
      </c>
      <c r="C9" s="100">
        <v>0.10442980426613756</v>
      </c>
      <c r="D9" s="100">
        <v>0.12429999999999999</v>
      </c>
      <c r="E9" s="100">
        <v>0.13580286116967499</v>
      </c>
      <c r="F9" s="100">
        <v>0.1198789366775919</v>
      </c>
      <c r="G9" s="100">
        <v>0.12055148109377173</v>
      </c>
      <c r="H9" s="104"/>
      <c r="I9" s="105"/>
    </row>
    <row r="10" spans="1:9" x14ac:dyDescent="0.2">
      <c r="A10" s="37" t="s">
        <v>26</v>
      </c>
      <c r="B10" s="99">
        <v>8.1799999999999998E-2</v>
      </c>
      <c r="C10" s="99">
        <v>6.202770270635239E-2</v>
      </c>
      <c r="D10" s="99">
        <v>6.4699999999999994E-2</v>
      </c>
      <c r="E10" s="99">
        <v>5.9023112883712509E-2</v>
      </c>
      <c r="F10" s="99">
        <v>5.9524642565843056E-2</v>
      </c>
      <c r="G10" s="99">
        <v>5.683130563242534E-2</v>
      </c>
      <c r="H10" s="104"/>
      <c r="I10" s="105"/>
    </row>
    <row r="11" spans="1:9" x14ac:dyDescent="0.2">
      <c r="A11" s="16" t="s">
        <v>9</v>
      </c>
      <c r="B11" s="100">
        <v>6.6799999999999998E-2</v>
      </c>
      <c r="C11" s="100">
        <v>5.5320788553053037E-2</v>
      </c>
      <c r="D11" s="100">
        <v>5.04E-2</v>
      </c>
      <c r="E11" s="100">
        <v>5.3956026557759725E-2</v>
      </c>
      <c r="F11" s="100">
        <v>5.7111965213814397E-2</v>
      </c>
      <c r="G11" s="100">
        <v>5.7543475384831733E-2</v>
      </c>
      <c r="H11" s="104"/>
      <c r="I11" s="105"/>
    </row>
    <row r="12" spans="1:9" x14ac:dyDescent="0.2">
      <c r="A12" s="37" t="s">
        <v>19</v>
      </c>
      <c r="B12" s="99">
        <v>8.9899999999999994E-2</v>
      </c>
      <c r="C12" s="99">
        <v>5.3250197606396862E-2</v>
      </c>
      <c r="D12" s="99">
        <v>5.91E-2</v>
      </c>
      <c r="E12" s="99">
        <v>5.6430985863839801E-2</v>
      </c>
      <c r="F12" s="99">
        <v>5.3634887748485342E-2</v>
      </c>
      <c r="G12" s="99">
        <v>5.2912707235764134E-2</v>
      </c>
      <c r="H12" s="104"/>
      <c r="I12" s="105"/>
    </row>
    <row r="13" spans="1:9" x14ac:dyDescent="0.2">
      <c r="A13" s="16" t="s">
        <v>16</v>
      </c>
      <c r="B13" s="100">
        <v>9.9400000000000002E-2</v>
      </c>
      <c r="C13" s="100">
        <v>8.4174023266240183E-2</v>
      </c>
      <c r="D13" s="100">
        <v>7.1800000000000003E-2</v>
      </c>
      <c r="E13" s="100">
        <v>7.2990016571526734E-2</v>
      </c>
      <c r="F13" s="100">
        <v>7.576922746407326E-2</v>
      </c>
      <c r="G13" s="100">
        <v>7.3252892878317641E-2</v>
      </c>
      <c r="H13" s="104"/>
      <c r="I13" s="105"/>
    </row>
    <row r="14" spans="1:9" x14ac:dyDescent="0.2">
      <c r="A14" s="37" t="s">
        <v>24</v>
      </c>
      <c r="B14" s="99">
        <v>0.1726</v>
      </c>
      <c r="C14" s="99">
        <v>0.182166990459077</v>
      </c>
      <c r="D14" s="99">
        <v>0.17050000000000001</v>
      </c>
      <c r="E14" s="99">
        <v>0.17694541255130697</v>
      </c>
      <c r="F14" s="99">
        <v>0.17179859016506108</v>
      </c>
      <c r="G14" s="99">
        <v>0.18143626327621148</v>
      </c>
      <c r="H14" s="104"/>
      <c r="I14" s="105"/>
    </row>
    <row r="18" spans="1:7" ht="14.25" customHeight="1" x14ac:dyDescent="0.2">
      <c r="A18" s="127" t="s">
        <v>1</v>
      </c>
      <c r="B18" s="123" t="s">
        <v>92</v>
      </c>
      <c r="C18" s="125" t="s">
        <v>97</v>
      </c>
      <c r="D18" s="130" t="s">
        <v>115</v>
      </c>
      <c r="E18" s="130" t="s">
        <v>134</v>
      </c>
      <c r="G18" s="120" t="s">
        <v>142</v>
      </c>
    </row>
    <row r="19" spans="1:7" ht="14.25" customHeight="1" x14ac:dyDescent="0.2">
      <c r="A19" s="128"/>
      <c r="B19" s="124"/>
      <c r="C19" s="126"/>
      <c r="D19" s="131"/>
      <c r="E19" s="131"/>
      <c r="G19" s="121"/>
    </row>
    <row r="20" spans="1:7" ht="15" x14ac:dyDescent="0.2">
      <c r="A20" s="129"/>
      <c r="B20" s="30">
        <v>2000000</v>
      </c>
      <c r="C20" s="31">
        <v>2000000</v>
      </c>
      <c r="D20" s="32">
        <v>2200000</v>
      </c>
      <c r="E20" s="32">
        <v>2200000</v>
      </c>
      <c r="G20" s="122"/>
    </row>
    <row r="21" spans="1:7" x14ac:dyDescent="0.2">
      <c r="A21" s="20" t="s">
        <v>18</v>
      </c>
      <c r="B21" s="22">
        <v>282680.87889540632</v>
      </c>
      <c r="C21" s="21">
        <f>C20*E5</f>
        <v>259543.5594600231</v>
      </c>
      <c r="D21" s="33">
        <f>$D$20*F5</f>
        <v>295867.1333130399</v>
      </c>
      <c r="E21" s="33">
        <f>$E$20*G5</f>
        <v>293495.97309427522</v>
      </c>
      <c r="G21" s="21">
        <f>E21-D21</f>
        <v>-2371.1602187646786</v>
      </c>
    </row>
    <row r="22" spans="1:7" x14ac:dyDescent="0.2">
      <c r="A22" s="20" t="s">
        <v>32</v>
      </c>
      <c r="B22" s="22">
        <v>314215.19139199361</v>
      </c>
      <c r="C22" s="21">
        <f>C20*E6</f>
        <v>292891.96434243792</v>
      </c>
      <c r="D22" s="33">
        <f t="shared" ref="D22:D30" si="0">$D$20*F6</f>
        <v>368244.46333665727</v>
      </c>
      <c r="E22" s="33">
        <f>$E$20*G6</f>
        <v>359135.16699601419</v>
      </c>
      <c r="G22" s="21">
        <f t="shared" ref="G22:G30" si="1">E22-D22</f>
        <v>-9109.296340643079</v>
      </c>
    </row>
    <row r="23" spans="1:7" x14ac:dyDescent="0.2">
      <c r="A23" s="20" t="s">
        <v>27</v>
      </c>
      <c r="B23" s="22">
        <v>144917.54327299222</v>
      </c>
      <c r="C23" s="21">
        <f>C20*E7</f>
        <v>149534.54726925492</v>
      </c>
      <c r="D23" s="33">
        <f t="shared" si="0"/>
        <v>159799.75170142765</v>
      </c>
      <c r="E23" s="33">
        <f>$E$20*G7</f>
        <v>163968.91398147584</v>
      </c>
      <c r="G23" s="114">
        <f t="shared" si="1"/>
        <v>4169.1622800481855</v>
      </c>
    </row>
    <row r="24" spans="1:7" x14ac:dyDescent="0.2">
      <c r="A24" s="20" t="s">
        <v>23</v>
      </c>
      <c r="B24" s="22">
        <v>176571.42469967273</v>
      </c>
      <c r="C24" s="21">
        <f>C20*E8</f>
        <v>187733.09773264269</v>
      </c>
      <c r="D24" s="33">
        <f t="shared" si="0"/>
        <v>193108.5020121632</v>
      </c>
      <c r="E24" s="33">
        <f t="shared" ref="E24" si="2">$E$20*G8</f>
        <v>189838.06982532633</v>
      </c>
      <c r="G24" s="21">
        <f t="shared" si="1"/>
        <v>-3270.4321868368716</v>
      </c>
    </row>
    <row r="25" spans="1:7" x14ac:dyDescent="0.2">
      <c r="A25" s="20" t="s">
        <v>13</v>
      </c>
      <c r="B25" s="22">
        <v>249659.92603465987</v>
      </c>
      <c r="C25" s="21">
        <f>C20*E9</f>
        <v>271605.72233934997</v>
      </c>
      <c r="D25" s="33">
        <f t="shared" si="0"/>
        <v>263733.66069070221</v>
      </c>
      <c r="E25" s="33">
        <f t="shared" ref="E25:E29" si="3">$E$20*G9</f>
        <v>265213.25840629783</v>
      </c>
      <c r="G25" s="114">
        <f t="shared" si="1"/>
        <v>1479.5977155956207</v>
      </c>
    </row>
    <row r="26" spans="1:7" x14ac:dyDescent="0.2">
      <c r="A26" s="20" t="s">
        <v>26</v>
      </c>
      <c r="B26" s="22">
        <v>127978.61150978493</v>
      </c>
      <c r="C26" s="21">
        <f>C20*E10</f>
        <v>118046.22576742501</v>
      </c>
      <c r="D26" s="33">
        <f t="shared" si="0"/>
        <v>130954.21364485472</v>
      </c>
      <c r="E26" s="33">
        <f t="shared" si="3"/>
        <v>125028.87239133575</v>
      </c>
      <c r="G26" s="21">
        <f t="shared" si="1"/>
        <v>-5925.3412535189709</v>
      </c>
    </row>
    <row r="27" spans="1:7" x14ac:dyDescent="0.2">
      <c r="A27" s="20" t="s">
        <v>9</v>
      </c>
      <c r="B27" s="22">
        <v>101281.260798569</v>
      </c>
      <c r="C27" s="21">
        <f>C20*E11</f>
        <v>107912.05311551945</v>
      </c>
      <c r="D27" s="33">
        <f t="shared" si="0"/>
        <v>125646.32347039167</v>
      </c>
      <c r="E27" s="33">
        <f t="shared" si="3"/>
        <v>126595.64584662981</v>
      </c>
      <c r="G27" s="114">
        <f t="shared" si="1"/>
        <v>949.32237623813853</v>
      </c>
    </row>
    <row r="28" spans="1:7" x14ac:dyDescent="0.2">
      <c r="A28" s="20" t="s">
        <v>19</v>
      </c>
      <c r="B28" s="22">
        <v>118676.14874853181</v>
      </c>
      <c r="C28" s="21">
        <f>C20*E12</f>
        <v>112861.9717276796</v>
      </c>
      <c r="D28" s="33">
        <f t="shared" si="0"/>
        <v>117996.75304666776</v>
      </c>
      <c r="E28" s="33">
        <f t="shared" si="3"/>
        <v>116407.95591868109</v>
      </c>
      <c r="G28" s="21">
        <f t="shared" si="1"/>
        <v>-1588.7971279866615</v>
      </c>
    </row>
    <row r="29" spans="1:7" x14ac:dyDescent="0.2">
      <c r="A29" s="20" t="s">
        <v>16</v>
      </c>
      <c r="B29" s="22">
        <v>144080.56076233962</v>
      </c>
      <c r="C29" s="21">
        <f>C20*E13</f>
        <v>145980.03314305347</v>
      </c>
      <c r="D29" s="33">
        <f t="shared" si="0"/>
        <v>166692.30042096117</v>
      </c>
      <c r="E29" s="33">
        <f t="shared" si="3"/>
        <v>161156.36433229881</v>
      </c>
      <c r="G29" s="21">
        <f t="shared" si="1"/>
        <v>-5535.9360886623617</v>
      </c>
    </row>
    <row r="30" spans="1:7" x14ac:dyDescent="0.2">
      <c r="A30" s="20" t="s">
        <v>24</v>
      </c>
      <c r="B30" s="22">
        <v>339938.45388605003</v>
      </c>
      <c r="C30" s="21">
        <f>C20*E14</f>
        <v>353890.82510261395</v>
      </c>
      <c r="D30" s="33">
        <f t="shared" si="0"/>
        <v>377956.89836313436</v>
      </c>
      <c r="E30" s="33">
        <f>$E$20*G14</f>
        <v>399159.77920766524</v>
      </c>
      <c r="G30" s="114">
        <f t="shared" si="1"/>
        <v>21202.880844530882</v>
      </c>
    </row>
    <row r="52" ht="14.25" customHeight="1" x14ac:dyDescent="0.2"/>
    <row r="53" ht="14.25" customHeight="1" x14ac:dyDescent="0.2"/>
    <row r="68" ht="15" customHeight="1" x14ac:dyDescent="0.2"/>
  </sheetData>
  <mergeCells count="7">
    <mergeCell ref="G18:G20"/>
    <mergeCell ref="A1:F1"/>
    <mergeCell ref="B18:B19"/>
    <mergeCell ref="C18:C19"/>
    <mergeCell ref="A18:A20"/>
    <mergeCell ref="D18:D19"/>
    <mergeCell ref="E18:E19"/>
  </mergeCells>
  <pageMargins left="0.511811024" right="0.511811024" top="0.78740157500000008" bottom="0.78740157500000008" header="0.31496062000000008" footer="0.31496062000000008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Graduação-vagas </vt:lpstr>
      <vt:lpstr>Mestrado e Doutorado-vagas</vt:lpstr>
      <vt:lpstr>Aluno Eq vagas</vt:lpstr>
      <vt:lpstr>Graduação-matriculados</vt:lpstr>
      <vt:lpstr>Mest. e Dout.-matriculados</vt:lpstr>
      <vt:lpstr>Aluno Eq matriculados</vt:lpstr>
      <vt:lpstr>MATRIZ 2015</vt:lpstr>
      <vt:lpstr>Comparativos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Proplan02</dc:creator>
  <cp:lastModifiedBy>ALESSANDRO VASCONCELOS DE SOUZA</cp:lastModifiedBy>
  <cp:revision>33</cp:revision>
  <cp:lastPrinted>2014-01-07T13:34:04Z</cp:lastPrinted>
  <dcterms:created xsi:type="dcterms:W3CDTF">2010-11-09T16:31:48Z</dcterms:created>
  <dcterms:modified xsi:type="dcterms:W3CDTF">2015-01-19T19:33:16Z</dcterms:modified>
</cp:coreProperties>
</file>