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3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Graduação-vagas " sheetId="1" state="visible" r:id="rId2"/>
    <sheet name="Mestrado e Doutorado-vagas" sheetId="2" state="visible" r:id="rId3"/>
    <sheet name="Aluno Eq vagas" sheetId="3" state="visible" r:id="rId4"/>
    <sheet name="Graduação Matriculados" sheetId="4" state="visible" r:id="rId5"/>
    <sheet name="Mestrado Matriculados" sheetId="5" state="visible" r:id="rId6"/>
    <sheet name="Aluno Eq Matriculados" sheetId="6" state="visible" r:id="rId7"/>
    <sheet name="MATRIZ" sheetId="7" state="visible" r:id="rId8"/>
    <sheet name="Comparativo" sheetId="8" state="visible" r:id="rId9"/>
    <sheet name="Comparativo-GRAFICO" sheetId="9" state="visible" r:id="rId10"/>
    <sheet name="Gráf1" sheetId="10" state="visible" r:id="rId11"/>
  </sheets>
  <definedNames>
    <definedName function="false" hidden="true" localSheetId="3" name="_xlnm._FilterDatabase" vbProcedure="false">'Graduação Matriculados'!$A$3:$J$73</definedName>
    <definedName function="false" hidden="true" localSheetId="0" name="_xlnm._FilterDatabase" vbProcedure="false">'Graduação-vagas '!$A$3:$N$70</definedName>
    <definedName function="false" hidden="true" localSheetId="1" name="_xlnm._FilterDatabase" vbProcedure="false">'Mestrado e Doutorado-vagas'!$A$3:$F$16</definedName>
    <definedName function="false" hidden="true" localSheetId="4" name="_xlnm._FilterDatabase" vbProcedure="false">'Mestrado Matriculados'!$A$3:$F$16</definedName>
    <definedName function="false" hidden="false" localSheetId="0" name="_xlnm._FilterDatabase" vbProcedure="false">'Graduação-vagas '!$A$3:$N$70</definedName>
    <definedName function="false" hidden="false" localSheetId="1" name="_xlnm._FilterDatabase" vbProcedure="false">'Mestrado e Doutorado-vagas'!$A$3:$F$16</definedName>
    <definedName function="false" hidden="false" localSheetId="2" name="_xlnm._FilterDatabase" vbProcedure="false">'Aluno Eq vagas'!$A$4:$F$4</definedName>
    <definedName function="false" hidden="false" localSheetId="3" name="_xlnm._FilterDatabase" vbProcedure="false">'Graduação Matriculados'!$A$3:$J$73</definedName>
    <definedName function="false" hidden="false" localSheetId="4" name="_xlnm._FilterDatabase" vbProcedure="false">'Mestrado Matriculados'!$A$3:$F$16</definedName>
    <definedName function="false" hidden="false" localSheetId="5" name="_xlnm._FilterDatabase" vbProcedure="false">'Aluno Eq Matriculados'!$A$4:$E$4</definedName>
    <definedName function="false" hidden="false" localSheetId="7" name="_xlnm._FilterDatabase" vbProcedure="false">comparativo!#ref!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<sst xmlns="http://schemas.openxmlformats.org/spreadsheetml/2006/main" count="981" uniqueCount="181">
  <si>
    <t xml:space="preserve">Graduação - Vagas</t>
  </si>
  <si>
    <t xml:space="preserve">CURSO</t>
  </si>
  <si>
    <t xml:space="preserve">Campus</t>
  </si>
  <si>
    <t xml:space="preserve">Grau</t>
  </si>
  <si>
    <t xml:space="preserve">Turno</t>
  </si>
  <si>
    <t xml:space="preserve">Nº de alunos ingressantes </t>
  </si>
  <si>
    <t xml:space="preserve">Nº de alunos formandos </t>
  </si>
  <si>
    <t xml:space="preserve">Grupo</t>
  </si>
  <si>
    <t xml:space="preserve">Peso</t>
  </si>
  <si>
    <t xml:space="preserve">Área</t>
  </si>
  <si>
    <t xml:space="preserve">Coeficiente de retenção</t>
  </si>
  <si>
    <t xml:space="preserve">Duração padrão do curso</t>
  </si>
  <si>
    <t xml:space="preserve">Duração do curso na UNIPAMPA</t>
  </si>
  <si>
    <t xml:space="preserve">Bônus Curso Noturno</t>
  </si>
  <si>
    <t xml:space="preserve">Aluno Equivalente</t>
  </si>
  <si>
    <t xml:space="preserve">Ciência da Computação</t>
  </si>
  <si>
    <t xml:space="preserve">Alegrete</t>
  </si>
  <si>
    <t xml:space="preserve">Bacharelado</t>
  </si>
  <si>
    <t xml:space="preserve">Noturno</t>
  </si>
  <si>
    <t xml:space="preserve">A3</t>
  </si>
  <si>
    <t xml:space="preserve">CE</t>
  </si>
  <si>
    <t xml:space="preserve">Engenharia Agrícola</t>
  </si>
  <si>
    <t xml:space="preserve">Integral</t>
  </si>
  <si>
    <t xml:space="preserve">A2</t>
  </si>
  <si>
    <t xml:space="preserve">ENG</t>
  </si>
  <si>
    <t xml:space="preserve">Engenharia Civil</t>
  </si>
  <si>
    <t xml:space="preserve">Engenharia de Software</t>
  </si>
  <si>
    <t xml:space="preserve">Engenharia de Telecomunicações</t>
  </si>
  <si>
    <t xml:space="preserve">Engenharia Elétrica</t>
  </si>
  <si>
    <t xml:space="preserve">Engenharia Mecânica</t>
  </si>
  <si>
    <t xml:space="preserve">Engenharia de Alimentos</t>
  </si>
  <si>
    <t xml:space="preserve">Bagé</t>
  </si>
  <si>
    <t xml:space="preserve">Engenharia de Computação</t>
  </si>
  <si>
    <t xml:space="preserve">Engenharia de Energia</t>
  </si>
  <si>
    <t xml:space="preserve">Engenharia de Produção</t>
  </si>
  <si>
    <t xml:space="preserve">Engenharia Química</t>
  </si>
  <si>
    <t xml:space="preserve">Física</t>
  </si>
  <si>
    <t xml:space="preserve">Licenciatura</t>
  </si>
  <si>
    <t xml:space="preserve">A4</t>
  </si>
  <si>
    <t xml:space="preserve">CH2</t>
  </si>
  <si>
    <t xml:space="preserve">Letras - Línguas Adicionais</t>
  </si>
  <si>
    <t xml:space="preserve">Letras - Português</t>
  </si>
  <si>
    <t xml:space="preserve">Matemática</t>
  </si>
  <si>
    <t xml:space="preserve">Música</t>
  </si>
  <si>
    <t xml:space="preserve">Química</t>
  </si>
  <si>
    <t xml:space="preserve">Ciências Exatas</t>
  </si>
  <si>
    <t xml:space="preserve">Caçapava do Sul</t>
  </si>
  <si>
    <t xml:space="preserve">Engenharia Ambiental e Sanitária</t>
  </si>
  <si>
    <t xml:space="preserve">Geofísica</t>
  </si>
  <si>
    <t xml:space="preserve">CET</t>
  </si>
  <si>
    <t xml:space="preserve">Geologia</t>
  </si>
  <si>
    <t xml:space="preserve">Mineração</t>
  </si>
  <si>
    <t xml:space="preserve">Tecnológico</t>
  </si>
  <si>
    <t xml:space="preserve">TEC</t>
  </si>
  <si>
    <t xml:space="preserve">Agronegócio</t>
  </si>
  <si>
    <t xml:space="preserve">Dom Pedrito</t>
  </si>
  <si>
    <t xml:space="preserve">Ciências da Natureza</t>
  </si>
  <si>
    <t xml:space="preserve">Enologia</t>
  </si>
  <si>
    <t xml:space="preserve">CA</t>
  </si>
  <si>
    <t xml:space="preserve">Zootecnia</t>
  </si>
  <si>
    <t xml:space="preserve">A1</t>
  </si>
  <si>
    <t xml:space="preserve">CS2</t>
  </si>
  <si>
    <t xml:space="preserve">Educação no Campo</t>
  </si>
  <si>
    <t xml:space="preserve">CURSO COM VERBA PRÓPRIA</t>
  </si>
  <si>
    <t xml:space="preserve">Agronomia</t>
  </si>
  <si>
    <t xml:space="preserve">Itaqui</t>
  </si>
  <si>
    <t xml:space="preserve">Ciência e Tecnologia de Alimentos</t>
  </si>
  <si>
    <t xml:space="preserve">Engenharia de Agrimensura</t>
  </si>
  <si>
    <t xml:space="preserve">Interdisciplinar em Ciência e Tecnologia</t>
  </si>
  <si>
    <t xml:space="preserve">Nutrição</t>
  </si>
  <si>
    <t xml:space="preserve">CS3</t>
  </si>
  <si>
    <t xml:space="preserve">Gestão de Turismo</t>
  </si>
  <si>
    <t xml:space="preserve">Jaguarão</t>
  </si>
  <si>
    <t xml:space="preserve">História</t>
  </si>
  <si>
    <t xml:space="preserve">Letras - Português e Espanhol</t>
  </si>
  <si>
    <t xml:space="preserve">Pedagogia</t>
  </si>
  <si>
    <t xml:space="preserve">Produção e Política Cultural</t>
  </si>
  <si>
    <t xml:space="preserve">CH</t>
  </si>
  <si>
    <t xml:space="preserve">Administração</t>
  </si>
  <si>
    <t xml:space="preserve">Santana do Livramento</t>
  </si>
  <si>
    <t xml:space="preserve">Matutino</t>
  </si>
  <si>
    <t xml:space="preserve">CSA</t>
  </si>
  <si>
    <t xml:space="preserve">Ciências Econômicas</t>
  </si>
  <si>
    <t xml:space="preserve">Direito</t>
  </si>
  <si>
    <t xml:space="preserve">CSB</t>
  </si>
  <si>
    <t xml:space="preserve">Gestão Pública</t>
  </si>
  <si>
    <t xml:space="preserve">Relações Internacionais</t>
  </si>
  <si>
    <t xml:space="preserve">Ciências Humanas</t>
  </si>
  <si>
    <t xml:space="preserve">São Borja</t>
  </si>
  <si>
    <t xml:space="preserve">Ciências Sociais - Ciência Política</t>
  </si>
  <si>
    <t xml:space="preserve">Comunicação Social - Publicidade e Propaganda</t>
  </si>
  <si>
    <t xml:space="preserve">Jornalismo</t>
  </si>
  <si>
    <t xml:space="preserve">Relações Públicas</t>
  </si>
  <si>
    <t xml:space="preserve">Serviço Social</t>
  </si>
  <si>
    <t xml:space="preserve">Biotecnologia</t>
  </si>
  <si>
    <t xml:space="preserve">São Gabriel</t>
  </si>
  <si>
    <t xml:space="preserve">CB</t>
  </si>
  <si>
    <t xml:space="preserve">Ciências Biológicas</t>
  </si>
  <si>
    <t xml:space="preserve">Ciências Biológicas </t>
  </si>
  <si>
    <t xml:space="preserve">Engenharia Florestal</t>
  </si>
  <si>
    <t xml:space="preserve">Gestão Ambiental</t>
  </si>
  <si>
    <t xml:space="preserve">Aquicultura</t>
  </si>
  <si>
    <t xml:space="preserve">Uruguaiana</t>
  </si>
  <si>
    <t xml:space="preserve">Vespertino</t>
  </si>
  <si>
    <t xml:space="preserve">Educação Física</t>
  </si>
  <si>
    <t xml:space="preserve">Enfermagem</t>
  </si>
  <si>
    <t xml:space="preserve">CS4</t>
  </si>
  <si>
    <t xml:space="preserve">Farmácia</t>
  </si>
  <si>
    <t xml:space="preserve">Fisioterapia</t>
  </si>
  <si>
    <t xml:space="preserve">Medicina   </t>
  </si>
  <si>
    <t xml:space="preserve">CS1</t>
  </si>
  <si>
    <t xml:space="preserve">Medicina Veterinária</t>
  </si>
  <si>
    <t xml:space="preserve">Alunos Equivalentes</t>
  </si>
  <si>
    <t xml:space="preserve">VAGAS 2016 - Fonte: Termo de adesão Sisu</t>
  </si>
  <si>
    <t xml:space="preserve">Mestrado - Vagas</t>
  </si>
  <si>
    <t xml:space="preserve">Curso</t>
  </si>
  <si>
    <t xml:space="preserve">Nº de vagas</t>
  </si>
  <si>
    <t xml:space="preserve">Fator de tempo</t>
  </si>
  <si>
    <t xml:space="preserve">Peso do Grupo</t>
  </si>
  <si>
    <t xml:space="preserve">Mestrado Acadêmico em Engenharia</t>
  </si>
  <si>
    <t xml:space="preserve">Alegrete/Bagé</t>
  </si>
  <si>
    <t xml:space="preserve">Mestrado Acadêmico em Engenharia Elétrica</t>
  </si>
  <si>
    <t xml:space="preserve">Mestrado Profissional em Ensino de Ciências</t>
  </si>
  <si>
    <t xml:space="preserve">Mestrado Profissional em Ensino de Linguas</t>
  </si>
  <si>
    <t xml:space="preserve">Mestrado Profissional Em Educação</t>
  </si>
  <si>
    <t xml:space="preserve">Mestrado Acadêmico em Ciências Biológicas</t>
  </si>
  <si>
    <t xml:space="preserve">Mestrado Acadêmico em Bioquímica</t>
  </si>
  <si>
    <t xml:space="preserve">Mestrado Acadêmico em Ciência Animal</t>
  </si>
  <si>
    <t xml:space="preserve">Mestrado Acadêmico em Ciências Farmaceuticas</t>
  </si>
  <si>
    <t xml:space="preserve">Mestrado Acadêmico em Administração</t>
  </si>
  <si>
    <t xml:space="preserve">S. Livramento</t>
  </si>
  <si>
    <t xml:space="preserve">Mestrado Profissional em Politicas Públicas</t>
  </si>
  <si>
    <t xml:space="preserve">S. Borja</t>
  </si>
  <si>
    <t xml:space="preserve">Mestrado Profissional em Tecnologia Mineral</t>
  </si>
  <si>
    <t xml:space="preserve">Doutorado - Vagas</t>
  </si>
  <si>
    <t xml:space="preserve">Doutorado em Ciências Biológicas</t>
  </si>
  <si>
    <t xml:space="preserve">S. Gabriel</t>
  </si>
  <si>
    <t xml:space="preserve">Doutorado em Bioquímica</t>
  </si>
  <si>
    <t xml:space="preserve">Vagas 2016</t>
  </si>
  <si>
    <t xml:space="preserve">ALUNO EQUIVALENTE - Vagas</t>
  </si>
  <si>
    <t xml:space="preserve">Alunos Equivalentes Graduação</t>
  </si>
  <si>
    <t xml:space="preserve">Alunos Equivalentes Mestrado</t>
  </si>
  <si>
    <t xml:space="preserve">Alunos Equivalentes Doutorado</t>
  </si>
  <si>
    <t xml:space="preserve">ALUNOS EQUIVALENTES G + M + D</t>
  </si>
  <si>
    <t xml:space="preserve">MATRIZ            (% de Alunos Equivalentes)</t>
  </si>
  <si>
    <t xml:space="preserve">TOTAL DE ALUNOS EQUIVALENTES DA UNIPAMPA</t>
  </si>
  <si>
    <t xml:space="preserve">Graduação - Matriculados</t>
  </si>
  <si>
    <t xml:space="preserve">Matriculados </t>
  </si>
  <si>
    <t xml:space="preserve">Letras</t>
  </si>
  <si>
    <t xml:space="preserve">Curso com financiamento próprio</t>
  </si>
  <si>
    <t xml:space="preserve">Letras - Língua Portuguesa e Língua Espanhola</t>
  </si>
  <si>
    <t xml:space="preserve">Diurno</t>
  </si>
  <si>
    <t xml:space="preserve">Medicina </t>
  </si>
  <si>
    <t xml:space="preserve">Fonte:  Dados Relatório de Gestão 2014</t>
  </si>
  <si>
    <t xml:space="preserve">Ano base: 2014</t>
  </si>
  <si>
    <t xml:space="preserve">Situação em 31/12/2014</t>
  </si>
  <si>
    <t xml:space="preserve">Mestrado e Doutorado - Matriculados</t>
  </si>
  <si>
    <t xml:space="preserve">Nº de alunos matriculados </t>
  </si>
  <si>
    <t xml:space="preserve">Mestrado Profissional no Ensino de Linguas</t>
  </si>
  <si>
    <t xml:space="preserve">Caçapava</t>
  </si>
  <si>
    <t xml:space="preserve">Mestrado Profissional em Educação</t>
  </si>
  <si>
    <t xml:space="preserve">Mestrado Acadêmico em Ciências Farmacêuticas</t>
  </si>
  <si>
    <t xml:space="preserve">Doutorado em Bioquimica</t>
  </si>
  <si>
    <t xml:space="preserve">Matrículados em 31/12/2014</t>
  </si>
  <si>
    <t xml:space="preserve">ALUNO EQUIVALENTE - Matriculados</t>
  </si>
  <si>
    <t xml:space="preserve">Alunos Equivalentes Mestrado e Doutorado</t>
  </si>
  <si>
    <t xml:space="preserve">ALUNOS EQUIVALENTES 
G + M + D</t>
  </si>
  <si>
    <t xml:space="preserve">MATRIZ
(% de Alunos Equivalentes)</t>
  </si>
  <si>
    <t xml:space="preserve">ALUNOS EQUIVALENTES </t>
  </si>
  <si>
    <t xml:space="preserve">MATRIZ 2016</t>
  </si>
  <si>
    <t xml:space="preserve">1. Matriz antiga
(PESO 60%)</t>
  </si>
  <si>
    <t xml:space="preserve">2. Matriz OCC
(PESO 40%)</t>
  </si>
  <si>
    <t xml:space="preserve">MATRIZ 2016
(1+2)</t>
  </si>
  <si>
    <t xml:space="preserve">HISTÓRICO DA DISTRIBUIÇÃO DE RECURSOS AOS CAMPI</t>
  </si>
  <si>
    <t xml:space="preserve">Matriz 2010</t>
  </si>
  <si>
    <t xml:space="preserve">Matriz 2011</t>
  </si>
  <si>
    <t xml:space="preserve">Matriz 2012</t>
  </si>
  <si>
    <t xml:space="preserve">Matriz 2013</t>
  </si>
  <si>
    <t xml:space="preserve">Matriz 2014</t>
  </si>
  <si>
    <t xml:space="preserve">Matriz 2015</t>
  </si>
  <si>
    <t xml:space="preserve">Matriz 2016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</si>
</sst>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[$R$-416]\ #,##0.00;[RED]\-[$R$-416]\ #,##0.00"/>
    <numFmt numFmtId="166" formatCode="General"/>
    <numFmt numFmtId="167" formatCode="0"/>
    <numFmt numFmtId="168" formatCode="0.0"/>
    <numFmt numFmtId="169" formatCode="0.0000"/>
    <numFmt numFmtId="170" formatCode="#,##0"/>
    <numFmt numFmtId="171" formatCode="0.00"/>
    <numFmt numFmtId="172" formatCode="0%"/>
    <numFmt numFmtId="173" formatCode="0.00%"/>
    <numFmt numFmtId="174" formatCode="#,##0.00"/>
    <numFmt numFmtId="175" formatCode="_-&quot;R$ &quot;* #,##0.00_-;&quot;-R$ &quot;* #,##0.00_-;_-&quot;R$ &quot;* \-??_-;_-@_-"/>
    <numFmt numFmtId="176" formatCode="0.00000%"/>
  </numFmts>
  <fonts count="2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8"/>
      <color rgb="FF000000"/>
      <name val="Calibri"/>
      <family val="2"/>
      <charset val="1"/>
    </font>
    <font>
      <b val="true"/>
      <u val="single"/>
      <sz val="16"/>
      <color rgb="FF000000"/>
      <name val="Arial"/>
      <family val="2"/>
      <charset val="1"/>
    </font>
    <font>
      <sz val="10"/>
      <color rgb="FF000000"/>
      <name val="Calibri"/>
      <family val="2"/>
    </font>
    <font>
      <b val="true"/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8"/>
      <color rgb="FF000000"/>
      <name val="Calibri"/>
      <family val="2"/>
    </font>
    <font>
      <sz val="10"/>
      <color rgb="FFFF0000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00B05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DCE6F2"/>
      </patternFill>
    </fill>
    <fill>
      <patternFill patternType="solid">
        <fgColor rgb="FF8EB4E3"/>
        <bgColor rgb="FF93A9CE"/>
      </patternFill>
    </fill>
    <fill>
      <patternFill patternType="solid">
        <fgColor rgb="FFBFBFBF"/>
        <bgColor rgb="FFB7B7B7"/>
      </patternFill>
    </fill>
    <fill>
      <patternFill patternType="solid">
        <fgColor rgb="FFC3D69B"/>
        <bgColor rgb="FFB3C992"/>
      </patternFill>
    </fill>
    <fill>
      <patternFill patternType="solid">
        <fgColor rgb="FFF2DCDB"/>
        <bgColor rgb="FFD9D9D9"/>
      </patternFill>
    </fill>
    <fill>
      <patternFill patternType="solid">
        <fgColor rgb="FFC6D9F1"/>
        <bgColor rgb="FFC1D1EC"/>
      </patternFill>
    </fill>
    <fill>
      <patternFill patternType="solid">
        <fgColor rgb="FFB9CDE5"/>
        <bgColor rgb="FFC1D1E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4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5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2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4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9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3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8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9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5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3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6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6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3" borderId="14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1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1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19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2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5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6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26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4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2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2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8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8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8" fillId="0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6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7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6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8" fillId="9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8" fillId="11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8" fillId="9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9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11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1 2" xfId="21" builtinId="53" customBuiltin="true"/>
    <cellStyle name="Result 3" xfId="22" builtinId="53" customBuiltin="true"/>
    <cellStyle name="Result2 4" xfId="23" builtinId="53" customBuiltin="true"/>
    <cellStyle name="Excel Built-in Normal" xfId="24" builtinId="53" customBuiltin="true"/>
    <cellStyle name="Excel Built-in 20% - Accent1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7A44B"/>
      <rgbColor rgb="FF800080"/>
      <rgbColor rgb="FF00B050"/>
      <rgbColor rgb="FFBFBFBF"/>
      <rgbColor rgb="FF868686"/>
      <rgbColor rgb="FF93A9CE"/>
      <rgbColor rgb="FFAA433F"/>
      <rgbColor rgb="FFB3C992"/>
      <rgbColor rgb="FFDCE6F2"/>
      <rgbColor rgb="FF660066"/>
      <rgbColor rgb="FFDC853E"/>
      <rgbColor rgb="FF4672A8"/>
      <rgbColor rgb="FFC1D1EC"/>
      <rgbColor rgb="FF000080"/>
      <rgbColor rgb="FFFF00FF"/>
      <rgbColor rgb="FFFFFF00"/>
      <rgbColor rgb="FF00FFFF"/>
      <rgbColor rgb="FF800080"/>
      <rgbColor rgb="FF800000"/>
      <rgbColor rgb="FF4F81BD"/>
      <rgbColor rgb="FF0000FF"/>
      <rgbColor rgb="FF8EB4E3"/>
      <rgbColor rgb="FFC6D9F1"/>
      <rgbColor rgb="FFD9D9D9"/>
      <rgbColor rgb="FFC3D69B"/>
      <rgbColor rgb="FFB9CDE5"/>
      <rgbColor rgb="FFCC8F8E"/>
      <rgbColor rgb="FFB7B7B7"/>
      <rgbColor rgb="FFF2DCDB"/>
      <rgbColor rgb="FF426FA6"/>
      <rgbColor rgb="FF4299B0"/>
      <rgbColor rgb="FF8AA64F"/>
      <rgbColor rgb="FF8EA5CA"/>
      <rgbColor rgb="FFDB8238"/>
      <rgbColor rgb="FFFF6600"/>
      <rgbColor rgb="FF725990"/>
      <rgbColor rgb="FFA596B9"/>
      <rgbColor rgb="FF10243E"/>
      <rgbColor rgb="FF3D97AF"/>
      <rgbColor rgb="FF003300"/>
      <rgbColor rgb="FF333300"/>
      <rgbColor rgb="FF878787"/>
      <rgbColor rgb="FFAB4744"/>
      <rgbColor rgb="FF6F56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91847419596111"/>
          <c:y val="0.0421509002227976"/>
          <c:w val="0.808077786088257"/>
          <c:h val="0.91521647498043"/>
        </c:manualLayout>
      </c:layout>
      <c:lineChart>
        <c:grouping val="standard"/>
        <c:ser>
          <c:idx val="0"/>
          <c:order val="0"/>
          <c:tx>
            <c:strRef>
              <c:f>Comparativo!$A$5</c:f>
              <c:strCache>
                <c:ptCount val="1"/>
                <c:pt idx="0">
                  <c:v>Alegrete</c:v>
                </c:pt>
              </c:strCache>
            </c:strRef>
          </c:tx>
          <c:spPr>
            <a:solidFill>
              <a:srgbClr val="426fa6"/>
            </a:solidFill>
            <a:ln w="28440">
              <a:solidFill>
                <a:srgbClr val="426fa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Comparativo!$B$5:$H$5</c:f>
              <c:numCache>
                <c:formatCode>General</c:formatCode>
                <c:ptCount val="7"/>
                <c:pt idx="0">
                  <c:v>0.1051</c:v>
                </c:pt>
                <c:pt idx="1">
                  <c:v>0.135938796932645</c:v>
                </c:pt>
                <c:pt idx="2">
                  <c:v>0.1426</c:v>
                </c:pt>
                <c:pt idx="3">
                  <c:v>0.129771779730012</c:v>
                </c:pt>
                <c:pt idx="4">
                  <c:v>0.134485060596836</c:v>
                </c:pt>
                <c:pt idx="5">
                  <c:v>0.129486856485364</c:v>
                </c:pt>
                <c:pt idx="6">
                  <c:v>0.130851833764817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Comparativo!$A$6</c:f>
              <c:strCache>
                <c:ptCount val="1"/>
                <c:pt idx="0">
                  <c:v>Bagé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Comparativo!$B$6:$H$6</c:f>
              <c:numCache>
                <c:formatCode>General</c:formatCode>
                <c:ptCount val="7"/>
                <c:pt idx="0">
                  <c:v>0.2107</c:v>
                </c:pt>
                <c:pt idx="1">
                  <c:v>0.168933213539144</c:v>
                </c:pt>
                <c:pt idx="2">
                  <c:v>0.1565</c:v>
                </c:pt>
                <c:pt idx="3">
                  <c:v>0.146445982171219</c:v>
                </c:pt>
                <c:pt idx="4">
                  <c:v>0.167383846971208</c:v>
                </c:pt>
                <c:pt idx="5">
                  <c:v>0.140165332039782</c:v>
                </c:pt>
                <c:pt idx="6">
                  <c:v>0.153386825588992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Comparativo!$A$7</c:f>
              <c:strCache>
                <c:ptCount val="1"/>
                <c:pt idx="0">
                  <c:v>Caçapava do Sul</c:v>
                </c:pt>
              </c:strCache>
            </c:strRef>
          </c:tx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Comparativo!$B$7:$H$7</c:f>
              <c:numCache>
                <c:formatCode>General</c:formatCode>
                <c:ptCount val="7"/>
                <c:pt idx="0">
                  <c:v>0.06</c:v>
                </c:pt>
                <c:pt idx="1">
                  <c:v>0.0589218162863681</c:v>
                </c:pt>
                <c:pt idx="2">
                  <c:v>0.0722</c:v>
                </c:pt>
                <c:pt idx="3">
                  <c:v>0.0747672736346275</c:v>
                </c:pt>
                <c:pt idx="4">
                  <c:v>0.0726362507733762</c:v>
                </c:pt>
                <c:pt idx="5">
                  <c:v>0.0721096089221965</c:v>
                </c:pt>
                <c:pt idx="6">
                  <c:v>0.0705858160458086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Comparativo!$A$8</c:f>
              <c:strCache>
                <c:ptCount val="1"/>
                <c:pt idx="0">
                  <c:v>Dom Pedrito</c:v>
                </c:pt>
              </c:strCache>
            </c:strRef>
          </c:tx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Comparativo!$B$8:$H$8</c:f>
              <c:numCache>
                <c:formatCode>General</c:formatCode>
                <c:ptCount val="7"/>
                <c:pt idx="0">
                  <c:v>0.0549</c:v>
                </c:pt>
                <c:pt idx="1">
                  <c:v>0.0836338691062429</c:v>
                </c:pt>
                <c:pt idx="2">
                  <c:v>0.0879</c:v>
                </c:pt>
                <c:pt idx="3">
                  <c:v>0.0938665488663214</c:v>
                </c:pt>
                <c:pt idx="4">
                  <c:v>0.0877765918237106</c:v>
                </c:pt>
                <c:pt idx="5">
                  <c:v>0.095522922338451</c:v>
                </c:pt>
                <c:pt idx="6">
                  <c:v>0.0849293548214263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Comparativo!$A$9</c:f>
              <c:strCache>
                <c:ptCount val="1"/>
                <c:pt idx="0">
                  <c:v>Itaqui</c:v>
                </c:pt>
              </c:strCache>
            </c:strRef>
          </c:tx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Comparativo!$B$9:$H$9</c:f>
              <c:numCache>
                <c:formatCode>General</c:formatCode>
                <c:ptCount val="7"/>
                <c:pt idx="0">
                  <c:v>0.0588</c:v>
                </c:pt>
                <c:pt idx="1">
                  <c:v>0.104429804266138</c:v>
                </c:pt>
                <c:pt idx="2">
                  <c:v>0.1243</c:v>
                </c:pt>
                <c:pt idx="3">
                  <c:v>0.135802861169675</c:v>
                </c:pt>
                <c:pt idx="4">
                  <c:v>0.119878936677592</c:v>
                </c:pt>
                <c:pt idx="5">
                  <c:v>0.13801055802152</c:v>
                </c:pt>
                <c:pt idx="6">
                  <c:v>0.116228745591266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Comparativo!$A$10</c:f>
              <c:strCache>
                <c:ptCount val="1"/>
                <c:pt idx="0">
                  <c:v>Jaguarão</c:v>
                </c:pt>
              </c:strCache>
            </c:strRef>
          </c:tx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Comparativo!$B$10:$H$10</c:f>
              <c:numCache>
                <c:formatCode>General</c:formatCode>
                <c:ptCount val="7"/>
                <c:pt idx="0">
                  <c:v>0.0818</c:v>
                </c:pt>
                <c:pt idx="1">
                  <c:v>0.0620277027063524</c:v>
                </c:pt>
                <c:pt idx="2">
                  <c:v>0.0647</c:v>
                </c:pt>
                <c:pt idx="3">
                  <c:v>0.0590231128837125</c:v>
                </c:pt>
                <c:pt idx="4">
                  <c:v>0.0595246425658431</c:v>
                </c:pt>
                <c:pt idx="5">
                  <c:v>0.0583144373080482</c:v>
                </c:pt>
                <c:pt idx="6">
                  <c:v>0.0495819379618213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Comparativo!$A$11</c:f>
              <c:strCache>
                <c:ptCount val="1"/>
                <c:pt idx="0">
                  <c:v>Santana do Livramento</c:v>
                </c:pt>
              </c:strCache>
            </c:strRef>
          </c:tx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Comparativo!$B$11:$H$11</c:f>
              <c:numCache>
                <c:formatCode>General</c:formatCode>
                <c:ptCount val="7"/>
                <c:pt idx="0">
                  <c:v>0.0668</c:v>
                </c:pt>
                <c:pt idx="1">
                  <c:v>0.055320788553053</c:v>
                </c:pt>
                <c:pt idx="2">
                  <c:v>0.0504</c:v>
                </c:pt>
                <c:pt idx="3">
                  <c:v>0.0539560265577597</c:v>
                </c:pt>
                <c:pt idx="4">
                  <c:v>0.0571119652138144</c:v>
                </c:pt>
                <c:pt idx="5">
                  <c:v>0.0547909713175352</c:v>
                </c:pt>
                <c:pt idx="6">
                  <c:v>0.0621228272379116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Comparativo!$A$12</c:f>
              <c:strCache>
                <c:ptCount val="1"/>
                <c:pt idx="0">
                  <c:v>São Borja</c:v>
                </c:pt>
              </c:strCache>
            </c:strRef>
          </c:tx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Comparativo!$B$12:$H$12</c:f>
              <c:numCache>
                <c:formatCode>General</c:formatCode>
                <c:ptCount val="7"/>
                <c:pt idx="0">
                  <c:v>0.0899</c:v>
                </c:pt>
                <c:pt idx="1">
                  <c:v>0.0532501976063969</c:v>
                </c:pt>
                <c:pt idx="2">
                  <c:v>0.0591</c:v>
                </c:pt>
                <c:pt idx="3">
                  <c:v>0.0564309858638398</c:v>
                </c:pt>
                <c:pt idx="4">
                  <c:v>0.0536348877484853</c:v>
                </c:pt>
                <c:pt idx="5">
                  <c:v>0.0566521639335036</c:v>
                </c:pt>
                <c:pt idx="6">
                  <c:v>0.0520796995858811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Comparativo!$A$13</c:f>
              <c:strCache>
                <c:ptCount val="1"/>
                <c:pt idx="0">
                  <c:v>São Gabriel</c:v>
                </c:pt>
              </c:strCache>
            </c:strRef>
          </c:tx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Comparativo!$B$13:$H$13</c:f>
              <c:numCache>
                <c:formatCode>General</c:formatCode>
                <c:ptCount val="7"/>
                <c:pt idx="0">
                  <c:v>0.0994</c:v>
                </c:pt>
                <c:pt idx="1">
                  <c:v>0.0841740232662402</c:v>
                </c:pt>
                <c:pt idx="2">
                  <c:v>0.0718</c:v>
                </c:pt>
                <c:pt idx="3">
                  <c:v>0.0729900165715267</c:v>
                </c:pt>
                <c:pt idx="4">
                  <c:v>0.0757692274640733</c:v>
                </c:pt>
                <c:pt idx="5">
                  <c:v>0.0722802984020201</c:v>
                </c:pt>
                <c:pt idx="6">
                  <c:v>0.0697126002676971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Comparativo!$A$14</c:f>
              <c:strCache>
                <c:ptCount val="1"/>
                <c:pt idx="0">
                  <c:v>Uruguaiana</c:v>
                </c:pt>
              </c:strCache>
            </c:strRef>
          </c:tx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Comparativo!$B$4:$H$4</c:f>
              <c:strCache>
                <c:ptCount val="7"/>
                <c:pt idx="0">
                  <c:v>Matriz 2010</c:v>
                </c:pt>
                <c:pt idx="1">
                  <c:v>Matriz 2011</c:v>
                </c:pt>
                <c:pt idx="2">
                  <c:v>Matriz 2012</c:v>
                </c:pt>
                <c:pt idx="3">
                  <c:v>Matriz 2013</c:v>
                </c:pt>
                <c:pt idx="4">
                  <c:v>Matriz 2014</c:v>
                </c:pt>
                <c:pt idx="5">
                  <c:v>Matriz 2015</c:v>
                </c:pt>
                <c:pt idx="6">
                  <c:v>Matriz 2016</c:v>
                </c:pt>
              </c:strCache>
            </c:strRef>
          </c:cat>
          <c:val>
            <c:numRef>
              <c:f>Comparativo!$B$14:$H$14</c:f>
              <c:numCache>
                <c:formatCode>General</c:formatCode>
                <c:ptCount val="7"/>
                <c:pt idx="0">
                  <c:v>0.1726</c:v>
                </c:pt>
                <c:pt idx="1">
                  <c:v>0.182166990459077</c:v>
                </c:pt>
                <c:pt idx="2">
                  <c:v>0.1705</c:v>
                </c:pt>
                <c:pt idx="3">
                  <c:v>0.176945412551307</c:v>
                </c:pt>
                <c:pt idx="4">
                  <c:v>0.171798590165061</c:v>
                </c:pt>
                <c:pt idx="5">
                  <c:v>0.18266685123158</c:v>
                </c:pt>
                <c:pt idx="6">
                  <c:v>0.21052035913438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1798304"/>
        <c:axId val="70024872"/>
      </c:lineChart>
      <c:catAx>
        <c:axId val="817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0024872"/>
        <c:crosses val="autoZero"/>
        <c:auto val="1"/>
        <c:lblAlgn val="ctr"/>
        <c:lblOffset val="100"/>
      </c:catAx>
      <c:valAx>
        <c:axId val="700248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b7b7b7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ff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1798304"/>
        <c:crosses val="autoZero"/>
        <c:crossBetween val="midCat"/>
      </c:valAx>
      <c:spPr>
        <a:gradFill>
          <a:gsLst>
            <a:gs pos="0">
              <a:srgbClr val="10243e"/>
            </a:gs>
            <a:gs pos="100000">
              <a:srgbClr val="c1d1ec"/>
            </a:gs>
          </a:gsLst>
          <a:lin ang="5400000"/>
        </a:gradFill>
        <a:ln>
          <a:noFill/>
        </a:ln>
      </c:spPr>
    </c:plotArea>
    <c:legend>
      <c:legendPos val="l"/>
      <c:layout>
        <c:manualLayout>
          <c:xMode val="edge"/>
          <c:yMode val="edge"/>
          <c:x val="0.00722282412423257"/>
          <c:y val="0.0128829228009836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'Aluno Eq vagas'!$F$4</c:f>
              <c:strCache>
                <c:ptCount val="1"/>
                <c:pt idx="0">
                  <c:v>MATRIZ            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'Aluno Eq vagas'!$A$5:$A$14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vagas'!$F$5:$F$14</c:f>
              <c:numCache>
                <c:formatCode>General</c:formatCode>
                <c:ptCount val="10"/>
                <c:pt idx="0">
                  <c:v>0.119844958667598</c:v>
                </c:pt>
                <c:pt idx="1">
                  <c:v>0.149385428042183</c:v>
                </c:pt>
                <c:pt idx="2">
                  <c:v>0.0743610124443069</c:v>
                </c:pt>
                <c:pt idx="3">
                  <c:v>0.0855303658469946</c:v>
                </c:pt>
                <c:pt idx="4">
                  <c:v>0.124725598636613</c:v>
                </c:pt>
                <c:pt idx="5">
                  <c:v>0.049083321340821</c:v>
                </c:pt>
                <c:pt idx="6">
                  <c:v>0.0600777501460101</c:v>
                </c:pt>
                <c:pt idx="7">
                  <c:v>0.0519043577437034</c:v>
                </c:pt>
                <c:pt idx="8">
                  <c:v>0.0716135951634288</c:v>
                </c:pt>
                <c:pt idx="9">
                  <c:v>0.21347361196834</c:v>
                </c:pt>
              </c:numCache>
            </c:numRef>
          </c:val>
        </c:ser>
        <c:gapWidth val="150"/>
        <c:overlap val="0"/>
        <c:axId val="34691158"/>
        <c:axId val="85441750"/>
      </c:barChart>
      <c:catAx>
        <c:axId val="3469115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68686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85441750"/>
        <c:crosses val="autoZero"/>
        <c:auto val="1"/>
        <c:lblAlgn val="ctr"/>
        <c:lblOffset val="100"/>
      </c:catAx>
      <c:valAx>
        <c:axId val="85441750"/>
        <c:scaling>
          <c:orientation val="minMax"/>
        </c:scaling>
        <c:delete val="1"/>
        <c:axPos val="l"/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3469115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bfbfbf"/>
    </a:solidFill>
    <a:ln w="9360">
      <a:solidFill>
        <a:srgbClr val="868686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'Aluno Eq Matriculados'!$E$4:$E$4</c:f>
              <c:strCache>
                <c:ptCount val="1"/>
                <c:pt idx="0">
                  <c:v>MATRIZ
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'Aluno Eq Matriculados'!$A$5:$A$14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Matriculados'!$E$5:$E$14</c:f>
              <c:numCache>
                <c:formatCode>General</c:formatCode>
                <c:ptCount val="10"/>
                <c:pt idx="0">
                  <c:v>0.147362146410644</c:v>
                </c:pt>
                <c:pt idx="1">
                  <c:v>0.159388921909205</c:v>
                </c:pt>
                <c:pt idx="2">
                  <c:v>0.0649230214480612</c:v>
                </c:pt>
                <c:pt idx="3">
                  <c:v>0.0840278382830739</c:v>
                </c:pt>
                <c:pt idx="4">
                  <c:v>0.103483466023245</c:v>
                </c:pt>
                <c:pt idx="5">
                  <c:v>0.0503298628933216</c:v>
                </c:pt>
                <c:pt idx="6">
                  <c:v>0.0651904428757638</c:v>
                </c:pt>
                <c:pt idx="7">
                  <c:v>0.0523427123491477</c:v>
                </c:pt>
                <c:pt idx="8">
                  <c:v>0.0668611079240995</c:v>
                </c:pt>
                <c:pt idx="9">
                  <c:v>0.206090479883439</c:v>
                </c:pt>
              </c:numCache>
            </c:numRef>
          </c:val>
        </c:ser>
        <c:gapWidth val="150"/>
        <c:overlap val="0"/>
        <c:axId val="21782101"/>
        <c:axId val="12639609"/>
      </c:barChart>
      <c:catAx>
        <c:axId val="21782101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68686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12639609"/>
        <c:crosses val="autoZero"/>
        <c:auto val="1"/>
        <c:lblAlgn val="ctr"/>
        <c:lblOffset val="100"/>
      </c:catAx>
      <c:valAx>
        <c:axId val="12639609"/>
        <c:scaling>
          <c:orientation val="minMax"/>
        </c:scaling>
        <c:delete val="1"/>
        <c:axPos val="l"/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21782101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bfbfbf"/>
    </a:solidFill>
    <a:ln w="9360">
      <a:solidFill>
        <a:srgbClr val="868686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PARTICIPAÇÃO DA UNIDADE UNIVERSITÁRIA DOS RECURSOS DE CUSTEIO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Comparativo!$B$4</c:f>
              <c:strCache>
                <c:ptCount val="1"/>
                <c:pt idx="0">
                  <c:v>Matriz 2010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Comparativo!$B$5:$B$14</c:f>
              <c:numCache>
                <c:formatCode>General</c:formatCode>
                <c:ptCount val="10"/>
                <c:pt idx="0">
                  <c:v>0.1051</c:v>
                </c:pt>
                <c:pt idx="1">
                  <c:v>0.2107</c:v>
                </c:pt>
                <c:pt idx="2">
                  <c:v>0.06</c:v>
                </c:pt>
                <c:pt idx="3">
                  <c:v>0.0549</c:v>
                </c:pt>
                <c:pt idx="4">
                  <c:v>0.0588</c:v>
                </c:pt>
                <c:pt idx="5">
                  <c:v>0.0818</c:v>
                </c:pt>
                <c:pt idx="6">
                  <c:v>0.0668</c:v>
                </c:pt>
                <c:pt idx="7">
                  <c:v>0.0899</c:v>
                </c:pt>
                <c:pt idx="8">
                  <c:v>0.0994</c:v>
                </c:pt>
                <c:pt idx="9">
                  <c:v>0.1726</c:v>
                </c:pt>
              </c:numCache>
            </c:numRef>
          </c:val>
        </c:ser>
        <c:ser>
          <c:idx val="1"/>
          <c:order val="1"/>
          <c:tx>
            <c:strRef>
              <c:f>Comparativo!$C$4</c:f>
              <c:strCache>
                <c:ptCount val="1"/>
                <c:pt idx="0">
                  <c:v>Matriz 2011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Comparativo!$C$5:$C$14</c:f>
              <c:numCache>
                <c:formatCode>General</c:formatCode>
                <c:ptCount val="10"/>
                <c:pt idx="0">
                  <c:v>0.135938796932645</c:v>
                </c:pt>
                <c:pt idx="1">
                  <c:v>0.168933213539144</c:v>
                </c:pt>
                <c:pt idx="2">
                  <c:v>0.0589218162863681</c:v>
                </c:pt>
                <c:pt idx="3">
                  <c:v>0.0836338691062429</c:v>
                </c:pt>
                <c:pt idx="4">
                  <c:v>0.104429804266138</c:v>
                </c:pt>
                <c:pt idx="5">
                  <c:v>0.0620277027063524</c:v>
                </c:pt>
                <c:pt idx="6">
                  <c:v>0.055320788553053</c:v>
                </c:pt>
                <c:pt idx="7">
                  <c:v>0.0532501976063969</c:v>
                </c:pt>
                <c:pt idx="8">
                  <c:v>0.0841740232662402</c:v>
                </c:pt>
                <c:pt idx="9">
                  <c:v>0.182166990459077</c:v>
                </c:pt>
              </c:numCache>
            </c:numRef>
          </c:val>
        </c:ser>
        <c:ser>
          <c:idx val="2"/>
          <c:order val="2"/>
          <c:tx>
            <c:strRef>
              <c:f>Comparativo!$D$4</c:f>
              <c:strCache>
                <c:ptCount val="1"/>
                <c:pt idx="0">
                  <c:v>Matriz 2012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Comparativo!$D$5:$D$14</c:f>
              <c:numCache>
                <c:formatCode>General</c:formatCode>
                <c:ptCount val="10"/>
                <c:pt idx="0">
                  <c:v>0.1426</c:v>
                </c:pt>
                <c:pt idx="1">
                  <c:v>0.1565</c:v>
                </c:pt>
                <c:pt idx="2">
                  <c:v>0.0722</c:v>
                </c:pt>
                <c:pt idx="3">
                  <c:v>0.0879</c:v>
                </c:pt>
                <c:pt idx="4">
                  <c:v>0.1243</c:v>
                </c:pt>
                <c:pt idx="5">
                  <c:v>0.0647</c:v>
                </c:pt>
                <c:pt idx="6">
                  <c:v>0.0504</c:v>
                </c:pt>
                <c:pt idx="7">
                  <c:v>0.0591</c:v>
                </c:pt>
                <c:pt idx="8">
                  <c:v>0.0718</c:v>
                </c:pt>
                <c:pt idx="9">
                  <c:v>0.1705</c:v>
                </c:pt>
              </c:numCache>
            </c:numRef>
          </c:val>
        </c:ser>
        <c:ser>
          <c:idx val="3"/>
          <c:order val="3"/>
          <c:tx>
            <c:strRef>
              <c:f>Comparativo!$E$4</c:f>
              <c:strCache>
                <c:ptCount val="1"/>
                <c:pt idx="0">
                  <c:v>Matriz 2013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Comparativo!$E$5:$E$14</c:f>
              <c:numCache>
                <c:formatCode>General</c:formatCode>
                <c:ptCount val="10"/>
                <c:pt idx="0">
                  <c:v>0.129771779730012</c:v>
                </c:pt>
                <c:pt idx="1">
                  <c:v>0.146445982171219</c:v>
                </c:pt>
                <c:pt idx="2">
                  <c:v>0.0747672736346275</c:v>
                </c:pt>
                <c:pt idx="3">
                  <c:v>0.0938665488663214</c:v>
                </c:pt>
                <c:pt idx="4">
                  <c:v>0.135802861169675</c:v>
                </c:pt>
                <c:pt idx="5">
                  <c:v>0.0590231128837125</c:v>
                </c:pt>
                <c:pt idx="6">
                  <c:v>0.0539560265577597</c:v>
                </c:pt>
                <c:pt idx="7">
                  <c:v>0.0564309858638398</c:v>
                </c:pt>
                <c:pt idx="8">
                  <c:v>0.0729900165715267</c:v>
                </c:pt>
                <c:pt idx="9">
                  <c:v>0.176945412551307</c:v>
                </c:pt>
              </c:numCache>
            </c:numRef>
          </c:val>
        </c:ser>
        <c:ser>
          <c:idx val="4"/>
          <c:order val="4"/>
          <c:tx>
            <c:strRef>
              <c:f>Comparativo!$F$4</c:f>
              <c:strCache>
                <c:ptCount val="1"/>
                <c:pt idx="0">
                  <c:v>Matriz 2014</c:v>
                </c:pt>
              </c:strCache>
            </c:strRef>
          </c:tx>
          <c:spPr>
            <a:solidFill>
              <a:srgbClr val="4299b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Comparativo!$F$5:$F$14</c:f>
              <c:numCache>
                <c:formatCode>General</c:formatCode>
                <c:ptCount val="10"/>
                <c:pt idx="0">
                  <c:v>0.134485060596836</c:v>
                </c:pt>
                <c:pt idx="1">
                  <c:v>0.167383846971208</c:v>
                </c:pt>
                <c:pt idx="2">
                  <c:v>0.0726362507733762</c:v>
                </c:pt>
                <c:pt idx="3">
                  <c:v>0.0877765918237106</c:v>
                </c:pt>
                <c:pt idx="4">
                  <c:v>0.119878936677592</c:v>
                </c:pt>
                <c:pt idx="5">
                  <c:v>0.0595246425658431</c:v>
                </c:pt>
                <c:pt idx="6">
                  <c:v>0.0571119652138144</c:v>
                </c:pt>
                <c:pt idx="7">
                  <c:v>0.0536348877484853</c:v>
                </c:pt>
                <c:pt idx="8">
                  <c:v>0.0757692274640733</c:v>
                </c:pt>
                <c:pt idx="9">
                  <c:v>0.171798590165061</c:v>
                </c:pt>
              </c:numCache>
            </c:numRef>
          </c:val>
        </c:ser>
        <c:ser>
          <c:idx val="5"/>
          <c:order val="5"/>
          <c:tx>
            <c:strRef>
              <c:f>Comparativo!$G$4</c:f>
              <c:strCache>
                <c:ptCount val="1"/>
                <c:pt idx="0">
                  <c:v>Matriz 2015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Comparativo!$G$5:$G$14</c:f>
              <c:numCache>
                <c:formatCode>General</c:formatCode>
                <c:ptCount val="10"/>
                <c:pt idx="0">
                  <c:v>0.129486856485364</c:v>
                </c:pt>
                <c:pt idx="1">
                  <c:v>0.140165332039782</c:v>
                </c:pt>
                <c:pt idx="2">
                  <c:v>0.0721096089221965</c:v>
                </c:pt>
                <c:pt idx="3">
                  <c:v>0.095522922338451</c:v>
                </c:pt>
                <c:pt idx="4">
                  <c:v>0.13801055802152</c:v>
                </c:pt>
                <c:pt idx="5">
                  <c:v>0.0583144373080482</c:v>
                </c:pt>
                <c:pt idx="6">
                  <c:v>0.0547909713175352</c:v>
                </c:pt>
                <c:pt idx="7">
                  <c:v>0.0566521639335036</c:v>
                </c:pt>
                <c:pt idx="8">
                  <c:v>0.0722802984020201</c:v>
                </c:pt>
                <c:pt idx="9">
                  <c:v>0.18266685123158</c:v>
                </c:pt>
              </c:numCache>
            </c:numRef>
          </c:val>
        </c:ser>
        <c:ser>
          <c:idx val="6"/>
          <c:order val="6"/>
          <c:tx>
            <c:strRef>
              <c:f>Comparativo!$H$4</c:f>
              <c:strCache>
                <c:ptCount val="1"/>
                <c:pt idx="0">
                  <c:v>Matriz 2016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Comparativo!$A$5:$A$14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Comparativo!$H$5:$H$14</c:f>
              <c:numCache>
                <c:formatCode>General</c:formatCode>
                <c:ptCount val="10"/>
                <c:pt idx="0">
                  <c:v>0.130851833764817</c:v>
                </c:pt>
                <c:pt idx="1">
                  <c:v>0.153386825588992</c:v>
                </c:pt>
                <c:pt idx="2">
                  <c:v>0.0705858160458086</c:v>
                </c:pt>
                <c:pt idx="3">
                  <c:v>0.0849293548214263</c:v>
                </c:pt>
                <c:pt idx="4">
                  <c:v>0.116228745591266</c:v>
                </c:pt>
                <c:pt idx="5">
                  <c:v>0.0495819379618213</c:v>
                </c:pt>
                <c:pt idx="6">
                  <c:v>0.0621228272379116</c:v>
                </c:pt>
                <c:pt idx="7">
                  <c:v>0.0520796995858811</c:v>
                </c:pt>
                <c:pt idx="8">
                  <c:v>0.0697126002676971</c:v>
                </c:pt>
                <c:pt idx="9">
                  <c:v>0.21052035913438</c:v>
                </c:pt>
              </c:numCache>
            </c:numRef>
          </c:val>
        </c:ser>
        <c:gapWidth val="150"/>
        <c:overlap val="0"/>
        <c:axId val="53548765"/>
        <c:axId val="7187602"/>
      </c:barChart>
      <c:catAx>
        <c:axId val="535487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187602"/>
        <c:crosses val="autoZero"/>
        <c:auto val="1"/>
        <c:lblAlgn val="ctr"/>
        <c:lblOffset val="100"/>
      </c:catAx>
      <c:valAx>
        <c:axId val="718760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354876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905083661166821"/>
          <c:y val="0.368712863536528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16</xdr:row>
      <xdr:rowOff>171360</xdr:rowOff>
    </xdr:from>
    <xdr:to>
      <xdr:col>6</xdr:col>
      <xdr:colOff>94680</xdr:colOff>
      <xdr:row>31</xdr:row>
      <xdr:rowOff>180720</xdr:rowOff>
    </xdr:to>
    <xdr:graphicFrame>
      <xdr:nvGraphicFramePr>
        <xdr:cNvPr id="0" name="Gráfico 2"/>
        <xdr:cNvGraphicFramePr/>
      </xdr:nvGraphicFramePr>
      <xdr:xfrm>
        <a:off x="9360" y="3657240"/>
        <a:ext cx="6562080" cy="2724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16</xdr:row>
      <xdr:rowOff>0</xdr:rowOff>
    </xdr:from>
    <xdr:to>
      <xdr:col>4</xdr:col>
      <xdr:colOff>294840</xdr:colOff>
      <xdr:row>30</xdr:row>
      <xdr:rowOff>132840</xdr:rowOff>
    </xdr:to>
    <xdr:graphicFrame>
      <xdr:nvGraphicFramePr>
        <xdr:cNvPr id="1" name="Gráfico 2"/>
        <xdr:cNvGraphicFramePr/>
      </xdr:nvGraphicFramePr>
      <xdr:xfrm>
        <a:off x="47520" y="3676320"/>
        <a:ext cx="5523840" cy="266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158400</xdr:colOff>
      <xdr:row>36</xdr:row>
      <xdr:rowOff>126000</xdr:rowOff>
    </xdr:to>
    <xdr:graphicFrame>
      <xdr:nvGraphicFramePr>
        <xdr:cNvPr id="2" name="Gráfico 1"/>
        <xdr:cNvGraphicFramePr/>
      </xdr:nvGraphicFramePr>
      <xdr:xfrm>
        <a:off x="0" y="0"/>
        <a:ext cx="9626040" cy="597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158400</xdr:colOff>
      <xdr:row>36</xdr:row>
      <xdr:rowOff>126000</xdr:rowOff>
    </xdr:to>
    <xdr:graphicFrame>
      <xdr:nvGraphicFramePr>
        <xdr:cNvPr id="3" name="Gráfico 1"/>
        <xdr:cNvGraphicFramePr/>
      </xdr:nvGraphicFramePr>
      <xdr:xfrm>
        <a:off x="0" y="0"/>
        <a:ext cx="9626040" cy="597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3:D13" headerRowCount="1" totalsRowCount="0" totalsRowShown="0">
  <tableColumns count="4">
    <tableColumn id="1" name="Campus"/>
    <tableColumn id="2" name="1. Matriz antiga&#10;(PESO 60%)"/>
    <tableColumn id="3" name="2. Matriz OCC&#10;(PESO 40%)"/>
    <tableColumn id="4" name="MATRIZ 2016&#10;(1+2)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3" topLeftCell="A4" activePane="bottomLeft" state="frozen"/>
      <selection pane="topLeft" activeCell="A1" activeCellId="0" sqref="A1"/>
      <selection pane="bottomLeft" activeCell="O64" activeCellId="0" sqref="O64"/>
    </sheetView>
  </sheetViews>
  <sheetFormatPr defaultRowHeight="15"/>
  <cols>
    <col collapsed="false" hidden="false" max="1" min="1" style="1" width="41.5953488372093"/>
    <col collapsed="false" hidden="false" max="2" min="2" style="2" width="19.3209302325581"/>
    <col collapsed="false" hidden="false" max="3" min="3" style="2" width="10.8279069767442"/>
    <col collapsed="false" hidden="false" max="4" min="4" style="2" width="10.093023255814"/>
    <col collapsed="false" hidden="false" max="5" min="5" style="1" width="11.446511627907"/>
    <col collapsed="false" hidden="false" max="6" min="6" style="1" width="13.4139534883721"/>
    <col collapsed="false" hidden="false" max="9" min="7" style="1" width="9.84651162790698"/>
    <col collapsed="false" hidden="false" max="11" min="10" style="1" width="11.446511627907"/>
    <col collapsed="false" hidden="false" max="12" min="12" style="2" width="11.446511627907"/>
    <col collapsed="false" hidden="false" max="13" min="13" style="1" width="11.8139534883721"/>
    <col collapsed="false" hidden="false" max="14" min="14" style="3" width="10.706976744186"/>
    <col collapsed="false" hidden="false" max="15" min="15" style="1" width="23.9953488372093"/>
    <col collapsed="false" hidden="false" max="1025" min="16" style="1" width="8.86046511627907"/>
  </cols>
  <sheetData>
    <row r="1" customFormat="false" ht="28.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customFormat="false" ht="45" hidden="false" customHeight="fals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customFormat="false" ht="15" hidden="false" customHeight="false" outlineLevel="0" collapsed="false">
      <c r="A4" s="6" t="s">
        <v>15</v>
      </c>
      <c r="B4" s="7" t="s">
        <v>16</v>
      </c>
      <c r="C4" s="7" t="s">
        <v>17</v>
      </c>
      <c r="D4" s="7" t="s">
        <v>18</v>
      </c>
      <c r="E4" s="8" t="n">
        <v>50</v>
      </c>
      <c r="F4" s="9" t="n">
        <f aca="false">E4*0.9</f>
        <v>45</v>
      </c>
      <c r="G4" s="9" t="s">
        <v>19</v>
      </c>
      <c r="H4" s="10" t="n">
        <v>1.5</v>
      </c>
      <c r="I4" s="9" t="s">
        <v>20</v>
      </c>
      <c r="J4" s="11" t="n">
        <v>0.1325</v>
      </c>
      <c r="K4" s="8" t="n">
        <v>4</v>
      </c>
      <c r="L4" s="8" t="n">
        <v>4</v>
      </c>
      <c r="M4" s="8" t="n">
        <v>1.15</v>
      </c>
      <c r="N4" s="12" t="n">
        <f aca="false">((F4*L4*(1+J4))+(((E4-F4)/4)*L4))*M4*H4</f>
        <v>360.26625</v>
      </c>
    </row>
    <row r="5" customFormat="false" ht="15" hidden="false" customHeight="false" outlineLevel="0" collapsed="false">
      <c r="A5" s="13" t="s">
        <v>21</v>
      </c>
      <c r="B5" s="7" t="s">
        <v>16</v>
      </c>
      <c r="C5" s="7" t="s">
        <v>17</v>
      </c>
      <c r="D5" s="7" t="s">
        <v>22</v>
      </c>
      <c r="E5" s="8" t="n">
        <v>25</v>
      </c>
      <c r="F5" s="9" t="n">
        <f aca="false">E5*0.9</f>
        <v>22.5</v>
      </c>
      <c r="G5" s="9" t="s">
        <v>23</v>
      </c>
      <c r="H5" s="10" t="n">
        <v>2</v>
      </c>
      <c r="I5" s="10" t="s">
        <v>24</v>
      </c>
      <c r="J5" s="11" t="n">
        <v>0.082</v>
      </c>
      <c r="K5" s="8" t="n">
        <v>5</v>
      </c>
      <c r="L5" s="8" t="n">
        <v>5</v>
      </c>
      <c r="M5" s="8" t="n">
        <v>1</v>
      </c>
      <c r="N5" s="12" t="n">
        <f aca="false">((F5*L5*(1+J5))+(((E5-F5)/4)*L5))*M5*H5</f>
        <v>249.7</v>
      </c>
    </row>
    <row r="6" customFormat="false" ht="15" hidden="false" customHeight="false" outlineLevel="0" collapsed="false">
      <c r="A6" s="13" t="s">
        <v>25</v>
      </c>
      <c r="B6" s="8" t="s">
        <v>16</v>
      </c>
      <c r="C6" s="8" t="s">
        <v>17</v>
      </c>
      <c r="D6" s="8" t="s">
        <v>22</v>
      </c>
      <c r="E6" s="8" t="n">
        <v>50</v>
      </c>
      <c r="F6" s="9" t="n">
        <f aca="false">E6*0.9</f>
        <v>45</v>
      </c>
      <c r="G6" s="9" t="s">
        <v>23</v>
      </c>
      <c r="H6" s="10" t="n">
        <v>2</v>
      </c>
      <c r="I6" s="10" t="s">
        <v>24</v>
      </c>
      <c r="J6" s="11" t="n">
        <v>0.082</v>
      </c>
      <c r="K6" s="8" t="n">
        <v>5</v>
      </c>
      <c r="L6" s="8" t="n">
        <v>5</v>
      </c>
      <c r="M6" s="8" t="n">
        <v>1</v>
      </c>
      <c r="N6" s="12" t="n">
        <f aca="false">((F6*L6*(1+J6))+(((E6-F6)/4)*L6))*M6*H6</f>
        <v>499.4</v>
      </c>
    </row>
    <row r="7" customFormat="false" ht="15" hidden="false" customHeight="false" outlineLevel="0" collapsed="false">
      <c r="A7" s="13" t="s">
        <v>26</v>
      </c>
      <c r="B7" s="8" t="s">
        <v>16</v>
      </c>
      <c r="C7" s="8" t="s">
        <v>17</v>
      </c>
      <c r="D7" s="8" t="s">
        <v>18</v>
      </c>
      <c r="E7" s="8" t="n">
        <v>50</v>
      </c>
      <c r="F7" s="9" t="n">
        <f aca="false">E7*0.9</f>
        <v>45</v>
      </c>
      <c r="G7" s="9" t="s">
        <v>23</v>
      </c>
      <c r="H7" s="10" t="n">
        <v>2</v>
      </c>
      <c r="I7" s="10" t="s">
        <v>24</v>
      </c>
      <c r="J7" s="11" t="n">
        <v>0.082</v>
      </c>
      <c r="K7" s="8" t="n">
        <v>5</v>
      </c>
      <c r="L7" s="8" t="n">
        <v>4</v>
      </c>
      <c r="M7" s="8" t="n">
        <v>1.15</v>
      </c>
      <c r="N7" s="12" t="n">
        <f aca="false">((F7*L7*(1+J7))+(((E7-F7)/4)*L7))*M7*H7</f>
        <v>459.448</v>
      </c>
    </row>
    <row r="8" customFormat="false" ht="15" hidden="false" customHeight="false" outlineLevel="0" collapsed="false">
      <c r="A8" s="13" t="s">
        <v>27</v>
      </c>
      <c r="B8" s="8" t="s">
        <v>16</v>
      </c>
      <c r="C8" s="8" t="s">
        <v>17</v>
      </c>
      <c r="D8" s="8" t="s">
        <v>22</v>
      </c>
      <c r="E8" s="8" t="n">
        <v>50</v>
      </c>
      <c r="F8" s="9" t="n">
        <f aca="false">E8*0.9</f>
        <v>45</v>
      </c>
      <c r="G8" s="9" t="s">
        <v>23</v>
      </c>
      <c r="H8" s="10" t="n">
        <v>2</v>
      </c>
      <c r="I8" s="10" t="s">
        <v>24</v>
      </c>
      <c r="J8" s="11" t="n">
        <v>0.082</v>
      </c>
      <c r="K8" s="8" t="n">
        <v>5</v>
      </c>
      <c r="L8" s="8" t="n">
        <v>5</v>
      </c>
      <c r="M8" s="8" t="n">
        <v>1</v>
      </c>
      <c r="N8" s="12" t="n">
        <f aca="false">((F8*L8*(1+J8))+(((E8-F8)/4)*L8))*M8*H8</f>
        <v>499.4</v>
      </c>
    </row>
    <row r="9" customFormat="false" ht="15" hidden="false" customHeight="false" outlineLevel="0" collapsed="false">
      <c r="A9" s="13" t="s">
        <v>28</v>
      </c>
      <c r="B9" s="8" t="s">
        <v>16</v>
      </c>
      <c r="C9" s="8" t="s">
        <v>17</v>
      </c>
      <c r="D9" s="8" t="s">
        <v>22</v>
      </c>
      <c r="E9" s="8" t="n">
        <v>50</v>
      </c>
      <c r="F9" s="9" t="n">
        <f aca="false">E9*0.9</f>
        <v>45</v>
      </c>
      <c r="G9" s="9" t="s">
        <v>23</v>
      </c>
      <c r="H9" s="10" t="n">
        <v>2</v>
      </c>
      <c r="I9" s="10" t="s">
        <v>24</v>
      </c>
      <c r="J9" s="11" t="n">
        <v>0.082</v>
      </c>
      <c r="K9" s="8" t="n">
        <v>5</v>
      </c>
      <c r="L9" s="8" t="n">
        <v>5</v>
      </c>
      <c r="M9" s="8" t="n">
        <v>1</v>
      </c>
      <c r="N9" s="12" t="n">
        <f aca="false">((F9*L9*(1+J9))+(((E9-F9)/4)*L9))*M9*H9</f>
        <v>499.4</v>
      </c>
    </row>
    <row r="10" customFormat="false" ht="15.75" hidden="false" customHeight="false" outlineLevel="0" collapsed="false">
      <c r="A10" s="14" t="s">
        <v>29</v>
      </c>
      <c r="B10" s="15" t="s">
        <v>16</v>
      </c>
      <c r="C10" s="15" t="s">
        <v>17</v>
      </c>
      <c r="D10" s="15" t="s">
        <v>22</v>
      </c>
      <c r="E10" s="15" t="n">
        <v>50</v>
      </c>
      <c r="F10" s="16" t="n">
        <f aca="false">E10*0.9</f>
        <v>45</v>
      </c>
      <c r="G10" s="16" t="s">
        <v>23</v>
      </c>
      <c r="H10" s="17" t="n">
        <v>2</v>
      </c>
      <c r="I10" s="17" t="s">
        <v>24</v>
      </c>
      <c r="J10" s="18" t="n">
        <v>0.082</v>
      </c>
      <c r="K10" s="15" t="n">
        <v>5</v>
      </c>
      <c r="L10" s="15" t="n">
        <v>5</v>
      </c>
      <c r="M10" s="15" t="n">
        <v>1</v>
      </c>
      <c r="N10" s="19" t="n">
        <f aca="false">((F10*L10*(1+J10))+(((E10-F10)/4)*L10))*M10*H10</f>
        <v>499.4</v>
      </c>
    </row>
    <row r="11" customFormat="false" ht="15" hidden="false" customHeight="false" outlineLevel="0" collapsed="false">
      <c r="A11" s="20" t="s">
        <v>30</v>
      </c>
      <c r="B11" s="21" t="s">
        <v>31</v>
      </c>
      <c r="C11" s="21" t="s">
        <v>17</v>
      </c>
      <c r="D11" s="21" t="s">
        <v>22</v>
      </c>
      <c r="E11" s="21" t="n">
        <v>50</v>
      </c>
      <c r="F11" s="22" t="n">
        <f aca="false">E11*0.9</f>
        <v>45</v>
      </c>
      <c r="G11" s="22" t="s">
        <v>23</v>
      </c>
      <c r="H11" s="23" t="n">
        <v>2</v>
      </c>
      <c r="I11" s="23" t="s">
        <v>24</v>
      </c>
      <c r="J11" s="24" t="n">
        <v>0.082</v>
      </c>
      <c r="K11" s="21" t="n">
        <v>5</v>
      </c>
      <c r="L11" s="21" t="n">
        <v>5</v>
      </c>
      <c r="M11" s="21" t="n">
        <v>1</v>
      </c>
      <c r="N11" s="25" t="n">
        <f aca="false">((F11*L11*(1+J11))+(((E11-F11)/4)*L11))*M11*H11</f>
        <v>499.4</v>
      </c>
    </row>
    <row r="12" customFormat="false" ht="15" hidden="false" customHeight="false" outlineLevel="0" collapsed="false">
      <c r="A12" s="13" t="s">
        <v>32</v>
      </c>
      <c r="B12" s="8" t="s">
        <v>31</v>
      </c>
      <c r="C12" s="8" t="s">
        <v>17</v>
      </c>
      <c r="D12" s="8" t="s">
        <v>18</v>
      </c>
      <c r="E12" s="8" t="n">
        <v>50</v>
      </c>
      <c r="F12" s="9" t="n">
        <f aca="false">E12*0.9</f>
        <v>45</v>
      </c>
      <c r="G12" s="9" t="s">
        <v>23</v>
      </c>
      <c r="H12" s="10" t="n">
        <v>2</v>
      </c>
      <c r="I12" s="10" t="s">
        <v>24</v>
      </c>
      <c r="J12" s="11" t="n">
        <v>0.082</v>
      </c>
      <c r="K12" s="8" t="n">
        <v>5</v>
      </c>
      <c r="L12" s="8" t="n">
        <v>5</v>
      </c>
      <c r="M12" s="8" t="n">
        <v>1.15</v>
      </c>
      <c r="N12" s="12" t="n">
        <f aca="false">((F12*L12*(1+J12))+(((E12-F12)/4)*L12))*M12*H12</f>
        <v>574.31</v>
      </c>
    </row>
    <row r="13" customFormat="false" ht="15" hidden="false" customHeight="false" outlineLevel="0" collapsed="false">
      <c r="A13" s="13" t="s">
        <v>33</v>
      </c>
      <c r="B13" s="7" t="s">
        <v>31</v>
      </c>
      <c r="C13" s="7" t="s">
        <v>17</v>
      </c>
      <c r="D13" s="7" t="s">
        <v>22</v>
      </c>
      <c r="E13" s="8" t="n">
        <v>50</v>
      </c>
      <c r="F13" s="9" t="n">
        <f aca="false">E13*0.9</f>
        <v>45</v>
      </c>
      <c r="G13" s="9" t="s">
        <v>23</v>
      </c>
      <c r="H13" s="10" t="n">
        <v>2</v>
      </c>
      <c r="I13" s="10" t="s">
        <v>24</v>
      </c>
      <c r="J13" s="11" t="n">
        <v>0.082</v>
      </c>
      <c r="K13" s="8" t="n">
        <v>5</v>
      </c>
      <c r="L13" s="8" t="n">
        <v>5</v>
      </c>
      <c r="M13" s="8" t="n">
        <v>1</v>
      </c>
      <c r="N13" s="12" t="n">
        <f aca="false">((F13*L13*(1+J13))+(((E13-F13)/4)*L13))*M13*H13</f>
        <v>499.4</v>
      </c>
    </row>
    <row r="14" customFormat="false" ht="15" hidden="false" customHeight="false" outlineLevel="0" collapsed="false">
      <c r="A14" s="13" t="s">
        <v>34</v>
      </c>
      <c r="B14" s="7" t="s">
        <v>31</v>
      </c>
      <c r="C14" s="7" t="s">
        <v>17</v>
      </c>
      <c r="D14" s="7" t="s">
        <v>18</v>
      </c>
      <c r="E14" s="8" t="n">
        <v>50</v>
      </c>
      <c r="F14" s="9" t="n">
        <f aca="false">E14*0.9</f>
        <v>45</v>
      </c>
      <c r="G14" s="9" t="s">
        <v>23</v>
      </c>
      <c r="H14" s="10" t="n">
        <v>2</v>
      </c>
      <c r="I14" s="10" t="s">
        <v>24</v>
      </c>
      <c r="J14" s="11" t="n">
        <v>0.082</v>
      </c>
      <c r="K14" s="8" t="n">
        <v>5</v>
      </c>
      <c r="L14" s="8" t="n">
        <v>5</v>
      </c>
      <c r="M14" s="8" t="n">
        <v>1.15</v>
      </c>
      <c r="N14" s="12" t="n">
        <f aca="false">((F14*L14*(1+J14))+(((E14-F14)/4)*L14))*M14*H14</f>
        <v>574.31</v>
      </c>
    </row>
    <row r="15" customFormat="false" ht="15" hidden="false" customHeight="false" outlineLevel="0" collapsed="false">
      <c r="A15" s="13" t="s">
        <v>35</v>
      </c>
      <c r="B15" s="7" t="s">
        <v>31</v>
      </c>
      <c r="C15" s="7" t="s">
        <v>17</v>
      </c>
      <c r="D15" s="7" t="s">
        <v>22</v>
      </c>
      <c r="E15" s="8" t="n">
        <v>50</v>
      </c>
      <c r="F15" s="9" t="n">
        <f aca="false">E15*0.9</f>
        <v>45</v>
      </c>
      <c r="G15" s="9" t="s">
        <v>23</v>
      </c>
      <c r="H15" s="10" t="n">
        <v>2</v>
      </c>
      <c r="I15" s="10" t="s">
        <v>24</v>
      </c>
      <c r="J15" s="11" t="n">
        <v>0.082</v>
      </c>
      <c r="K15" s="8" t="n">
        <v>5</v>
      </c>
      <c r="L15" s="8" t="n">
        <v>5</v>
      </c>
      <c r="M15" s="8" t="n">
        <v>1</v>
      </c>
      <c r="N15" s="12" t="n">
        <f aca="false">((F15*L15*(1+J15))+(((E15-F15)/4)*L15))*M15*H15</f>
        <v>499.4</v>
      </c>
    </row>
    <row r="16" customFormat="false" ht="15" hidden="false" customHeight="false" outlineLevel="0" collapsed="false">
      <c r="A16" s="13" t="s">
        <v>36</v>
      </c>
      <c r="B16" s="8" t="s">
        <v>31</v>
      </c>
      <c r="C16" s="8" t="s">
        <v>37</v>
      </c>
      <c r="D16" s="8" t="s">
        <v>22</v>
      </c>
      <c r="E16" s="8" t="n">
        <v>50</v>
      </c>
      <c r="F16" s="9" t="n">
        <f aca="false">E16*0.9</f>
        <v>45</v>
      </c>
      <c r="G16" s="9" t="s">
        <v>38</v>
      </c>
      <c r="H16" s="10" t="n">
        <v>1</v>
      </c>
      <c r="I16" s="10" t="s">
        <v>39</v>
      </c>
      <c r="J16" s="11" t="n">
        <v>0.1</v>
      </c>
      <c r="K16" s="8" t="n">
        <v>4</v>
      </c>
      <c r="L16" s="8" t="n">
        <v>4</v>
      </c>
      <c r="M16" s="8" t="n">
        <v>1</v>
      </c>
      <c r="N16" s="12" t="n">
        <f aca="false">((F16*L16*(1+J16))+(((E16-F16)/4)*L16))*M16*H16</f>
        <v>203</v>
      </c>
    </row>
    <row r="17" customFormat="false" ht="15" hidden="false" customHeight="false" outlineLevel="0" collapsed="false">
      <c r="A17" s="13" t="s">
        <v>40</v>
      </c>
      <c r="B17" s="8" t="s">
        <v>31</v>
      </c>
      <c r="C17" s="8" t="s">
        <v>37</v>
      </c>
      <c r="D17" s="8" t="s">
        <v>22</v>
      </c>
      <c r="E17" s="8" t="n">
        <v>50</v>
      </c>
      <c r="F17" s="9" t="n">
        <f aca="false">E17*0.9</f>
        <v>45</v>
      </c>
      <c r="G17" s="9" t="s">
        <v>38</v>
      </c>
      <c r="H17" s="10" t="n">
        <v>1</v>
      </c>
      <c r="I17" s="10" t="s">
        <v>39</v>
      </c>
      <c r="J17" s="11" t="n">
        <v>0.1</v>
      </c>
      <c r="K17" s="8" t="n">
        <v>4</v>
      </c>
      <c r="L17" s="8" t="n">
        <v>4</v>
      </c>
      <c r="M17" s="8" t="n">
        <v>1</v>
      </c>
      <c r="N17" s="12" t="n">
        <f aca="false">((F17*L17*(1+J17))+(((E17-F17)/4)*L17))*M17*H17</f>
        <v>203</v>
      </c>
    </row>
    <row r="18" customFormat="false" ht="15" hidden="false" customHeight="false" outlineLevel="0" collapsed="false">
      <c r="A18" s="13" t="s">
        <v>41</v>
      </c>
      <c r="B18" s="8" t="s">
        <v>31</v>
      </c>
      <c r="C18" s="8" t="s">
        <v>37</v>
      </c>
      <c r="D18" s="8" t="s">
        <v>18</v>
      </c>
      <c r="E18" s="8" t="n">
        <v>50</v>
      </c>
      <c r="F18" s="9" t="n">
        <f aca="false">E18*0.9</f>
        <v>45</v>
      </c>
      <c r="G18" s="9" t="s">
        <v>38</v>
      </c>
      <c r="H18" s="10" t="n">
        <v>1</v>
      </c>
      <c r="I18" s="10" t="s">
        <v>39</v>
      </c>
      <c r="J18" s="11" t="n">
        <v>0.1</v>
      </c>
      <c r="K18" s="8" t="n">
        <v>4</v>
      </c>
      <c r="L18" s="8" t="n">
        <v>4</v>
      </c>
      <c r="M18" s="8" t="n">
        <v>1.15</v>
      </c>
      <c r="N18" s="12" t="n">
        <f aca="false">((F18*L18*(1+J18))+(((E18-F18)/4)*L18))*M18*H18</f>
        <v>233.45</v>
      </c>
    </row>
    <row r="19" customFormat="false" ht="15" hidden="false" customHeight="false" outlineLevel="0" collapsed="false">
      <c r="A19" s="13" t="s">
        <v>42</v>
      </c>
      <c r="B19" s="8" t="s">
        <v>31</v>
      </c>
      <c r="C19" s="8" t="s">
        <v>37</v>
      </c>
      <c r="D19" s="8" t="s">
        <v>18</v>
      </c>
      <c r="E19" s="8" t="n">
        <v>50</v>
      </c>
      <c r="F19" s="9" t="n">
        <f aca="false">E19*0.9</f>
        <v>45</v>
      </c>
      <c r="G19" s="9" t="s">
        <v>38</v>
      </c>
      <c r="H19" s="10" t="n">
        <v>1</v>
      </c>
      <c r="I19" s="10" t="s">
        <v>39</v>
      </c>
      <c r="J19" s="11" t="n">
        <v>0.1</v>
      </c>
      <c r="K19" s="8" t="n">
        <v>4</v>
      </c>
      <c r="L19" s="8" t="n">
        <v>4</v>
      </c>
      <c r="M19" s="8" t="n">
        <v>1.15</v>
      </c>
      <c r="N19" s="12" t="n">
        <f aca="false">((F19*L19*(1+J19))+(((E19-F19)/4)*L19))*M19*H19</f>
        <v>233.45</v>
      </c>
    </row>
    <row r="20" customFormat="false" ht="15" hidden="false" customHeight="false" outlineLevel="0" collapsed="false">
      <c r="A20" s="13" t="s">
        <v>43</v>
      </c>
      <c r="B20" s="7" t="s">
        <v>31</v>
      </c>
      <c r="C20" s="7" t="s">
        <v>37</v>
      </c>
      <c r="D20" s="7" t="s">
        <v>22</v>
      </c>
      <c r="E20" s="8" t="n">
        <v>25</v>
      </c>
      <c r="F20" s="9" t="n">
        <f aca="false">E20*0.9</f>
        <v>22.5</v>
      </c>
      <c r="G20" s="9" t="s">
        <v>38</v>
      </c>
      <c r="H20" s="10" t="n">
        <v>1</v>
      </c>
      <c r="I20" s="10" t="s">
        <v>39</v>
      </c>
      <c r="J20" s="11" t="n">
        <v>0.1</v>
      </c>
      <c r="K20" s="8" t="n">
        <v>4</v>
      </c>
      <c r="L20" s="8" t="n">
        <v>4</v>
      </c>
      <c r="M20" s="8" t="n">
        <v>1</v>
      </c>
      <c r="N20" s="12" t="n">
        <f aca="false">((F20*L20*(1+J20))+(((E20-F20)/4)*L20))*M20*H20</f>
        <v>101.5</v>
      </c>
    </row>
    <row r="21" customFormat="false" ht="15.75" hidden="false" customHeight="false" outlineLevel="0" collapsed="false">
      <c r="A21" s="26" t="s">
        <v>44</v>
      </c>
      <c r="B21" s="27" t="s">
        <v>31</v>
      </c>
      <c r="C21" s="27" t="s">
        <v>37</v>
      </c>
      <c r="D21" s="27" t="s">
        <v>22</v>
      </c>
      <c r="E21" s="27" t="n">
        <v>50</v>
      </c>
      <c r="F21" s="28" t="n">
        <f aca="false">E21*0.9</f>
        <v>45</v>
      </c>
      <c r="G21" s="28" t="s">
        <v>38</v>
      </c>
      <c r="H21" s="29" t="n">
        <v>1</v>
      </c>
      <c r="I21" s="29" t="s">
        <v>39</v>
      </c>
      <c r="J21" s="30" t="n">
        <v>0.1</v>
      </c>
      <c r="K21" s="27" t="n">
        <v>4</v>
      </c>
      <c r="L21" s="27" t="n">
        <v>4</v>
      </c>
      <c r="M21" s="27" t="n">
        <v>1</v>
      </c>
      <c r="N21" s="31" t="n">
        <f aca="false">((F21*L21*(1+J21))+(((E21-F21)/4)*L21))*M21*H21</f>
        <v>203</v>
      </c>
    </row>
    <row r="22" customFormat="false" ht="15" hidden="false" customHeight="false" outlineLevel="0" collapsed="false">
      <c r="A22" s="6" t="s">
        <v>45</v>
      </c>
      <c r="B22" s="7" t="s">
        <v>46</v>
      </c>
      <c r="C22" s="7" t="s">
        <v>37</v>
      </c>
      <c r="D22" s="7" t="s">
        <v>22</v>
      </c>
      <c r="E22" s="7" t="n">
        <v>50</v>
      </c>
      <c r="F22" s="32" t="n">
        <f aca="false">E22*0.9</f>
        <v>45</v>
      </c>
      <c r="G22" s="32" t="s">
        <v>38</v>
      </c>
      <c r="H22" s="33" t="n">
        <v>1</v>
      </c>
      <c r="I22" s="33" t="s">
        <v>39</v>
      </c>
      <c r="J22" s="34" t="n">
        <v>0.1</v>
      </c>
      <c r="K22" s="7" t="n">
        <v>4</v>
      </c>
      <c r="L22" s="7" t="n">
        <v>4</v>
      </c>
      <c r="M22" s="7" t="n">
        <v>1</v>
      </c>
      <c r="N22" s="35" t="n">
        <f aca="false">((F22*L22*(1+J22))+(((E22-F22)/4)*L22))*M22*H22</f>
        <v>203</v>
      </c>
    </row>
    <row r="23" customFormat="false" ht="15" hidden="false" customHeight="false" outlineLevel="0" collapsed="false">
      <c r="A23" s="13" t="s">
        <v>47</v>
      </c>
      <c r="B23" s="8" t="s">
        <v>46</v>
      </c>
      <c r="C23" s="8" t="s">
        <v>17</v>
      </c>
      <c r="D23" s="8" t="s">
        <v>22</v>
      </c>
      <c r="E23" s="8" t="n">
        <v>50</v>
      </c>
      <c r="F23" s="9" t="n">
        <f aca="false">E23*0.9</f>
        <v>45</v>
      </c>
      <c r="G23" s="9" t="s">
        <v>23</v>
      </c>
      <c r="H23" s="10" t="n">
        <v>2</v>
      </c>
      <c r="I23" s="10" t="s">
        <v>24</v>
      </c>
      <c r="J23" s="11" t="n">
        <v>0.082</v>
      </c>
      <c r="K23" s="8" t="n">
        <v>5</v>
      </c>
      <c r="L23" s="8" t="n">
        <v>5</v>
      </c>
      <c r="M23" s="8" t="n">
        <v>1</v>
      </c>
      <c r="N23" s="12" t="n">
        <f aca="false">((F23*L23*(1+J23))+(((E23-F23)/4)*L23))*M23*H23</f>
        <v>499.4</v>
      </c>
    </row>
    <row r="24" customFormat="false" ht="15" hidden="false" customHeight="false" outlineLevel="0" collapsed="false">
      <c r="A24" s="13" t="s">
        <v>48</v>
      </c>
      <c r="B24" s="8" t="s">
        <v>46</v>
      </c>
      <c r="C24" s="8" t="s">
        <v>17</v>
      </c>
      <c r="D24" s="8" t="s">
        <v>22</v>
      </c>
      <c r="E24" s="8" t="n">
        <v>40</v>
      </c>
      <c r="F24" s="9" t="n">
        <f aca="false">E24*0.9</f>
        <v>36</v>
      </c>
      <c r="G24" s="9" t="s">
        <v>23</v>
      </c>
      <c r="H24" s="10" t="n">
        <v>2</v>
      </c>
      <c r="I24" s="10" t="s">
        <v>49</v>
      </c>
      <c r="J24" s="11" t="n">
        <v>0.1325</v>
      </c>
      <c r="K24" s="8" t="n">
        <v>4</v>
      </c>
      <c r="L24" s="8" t="n">
        <v>4</v>
      </c>
      <c r="M24" s="8" t="n">
        <v>1</v>
      </c>
      <c r="N24" s="12" t="n">
        <f aca="false">((F24*L24*(1+J24))+(((E24-F24)/4)*L24))*M24*H24</f>
        <v>334.16</v>
      </c>
    </row>
    <row r="25" customFormat="false" ht="15" hidden="false" customHeight="false" outlineLevel="0" collapsed="false">
      <c r="A25" s="13" t="s">
        <v>50</v>
      </c>
      <c r="B25" s="8" t="s">
        <v>46</v>
      </c>
      <c r="C25" s="8" t="s">
        <v>17</v>
      </c>
      <c r="D25" s="8" t="s">
        <v>22</v>
      </c>
      <c r="E25" s="8" t="n">
        <v>50</v>
      </c>
      <c r="F25" s="9" t="n">
        <f aca="false">E25*0.9</f>
        <v>45</v>
      </c>
      <c r="G25" s="9" t="s">
        <v>23</v>
      </c>
      <c r="H25" s="10" t="n">
        <v>2</v>
      </c>
      <c r="I25" s="10" t="s">
        <v>49</v>
      </c>
      <c r="J25" s="11" t="n">
        <v>0.1325</v>
      </c>
      <c r="K25" s="36" t="n">
        <v>4</v>
      </c>
      <c r="L25" s="36" t="n">
        <v>5</v>
      </c>
      <c r="M25" s="8" t="n">
        <v>1</v>
      </c>
      <c r="N25" s="12" t="n">
        <f aca="false">((F25*L25*(1+J25))+(((E25-F25)/4)*L25))*M25*H25</f>
        <v>522.125</v>
      </c>
    </row>
    <row r="26" customFormat="false" ht="15.75" hidden="false" customHeight="false" outlineLevel="0" collapsed="false">
      <c r="A26" s="14" t="s">
        <v>51</v>
      </c>
      <c r="B26" s="15" t="s">
        <v>46</v>
      </c>
      <c r="C26" s="15" t="s">
        <v>52</v>
      </c>
      <c r="D26" s="15" t="s">
        <v>18</v>
      </c>
      <c r="E26" s="15" t="n">
        <v>40</v>
      </c>
      <c r="F26" s="16" t="n">
        <f aca="false">E26*0.9</f>
        <v>36</v>
      </c>
      <c r="G26" s="16" t="s">
        <v>23</v>
      </c>
      <c r="H26" s="17" t="n">
        <v>2</v>
      </c>
      <c r="I26" s="17" t="s">
        <v>53</v>
      </c>
      <c r="J26" s="18" t="n">
        <v>0.082</v>
      </c>
      <c r="K26" s="37" t="n">
        <v>3</v>
      </c>
      <c r="L26" s="37" t="n">
        <v>3.5</v>
      </c>
      <c r="M26" s="15" t="n">
        <v>1.15</v>
      </c>
      <c r="N26" s="19" t="n">
        <f aca="false">((F26*L26*(1+J26))+(((E26-F26)/4)*L26))*M26*H26</f>
        <v>321.6136</v>
      </c>
    </row>
    <row r="27" customFormat="false" ht="15" hidden="false" customHeight="false" outlineLevel="0" collapsed="false">
      <c r="A27" s="20" t="s">
        <v>54</v>
      </c>
      <c r="B27" s="21" t="s">
        <v>55</v>
      </c>
      <c r="C27" s="21" t="s">
        <v>52</v>
      </c>
      <c r="D27" s="21" t="s">
        <v>18</v>
      </c>
      <c r="E27" s="21" t="n">
        <v>50</v>
      </c>
      <c r="F27" s="22" t="n">
        <f aca="false">E27*0.9</f>
        <v>45</v>
      </c>
      <c r="G27" s="22" t="s">
        <v>23</v>
      </c>
      <c r="H27" s="23" t="n">
        <v>2</v>
      </c>
      <c r="I27" s="23" t="s">
        <v>53</v>
      </c>
      <c r="J27" s="24" t="n">
        <v>0.082</v>
      </c>
      <c r="K27" s="38" t="n">
        <v>3</v>
      </c>
      <c r="L27" s="38" t="n">
        <v>3.5</v>
      </c>
      <c r="M27" s="21" t="n">
        <v>1.15</v>
      </c>
      <c r="N27" s="25" t="n">
        <f aca="false">((F27*L27*(1+J27))+(((E27-F27)/4)*L27))*M27*H27</f>
        <v>402.017</v>
      </c>
    </row>
    <row r="28" customFormat="false" ht="15" hidden="false" customHeight="false" outlineLevel="0" collapsed="false">
      <c r="A28" s="13" t="s">
        <v>56</v>
      </c>
      <c r="B28" s="8" t="s">
        <v>55</v>
      </c>
      <c r="C28" s="8" t="s">
        <v>37</v>
      </c>
      <c r="D28" s="8" t="s">
        <v>18</v>
      </c>
      <c r="E28" s="8" t="n">
        <v>50</v>
      </c>
      <c r="F28" s="9" t="n">
        <f aca="false">E28*0.9</f>
        <v>45</v>
      </c>
      <c r="G28" s="9" t="s">
        <v>38</v>
      </c>
      <c r="H28" s="10" t="n">
        <v>1</v>
      </c>
      <c r="I28" s="10" t="s">
        <v>39</v>
      </c>
      <c r="J28" s="11" t="n">
        <v>0.1</v>
      </c>
      <c r="K28" s="36" t="n">
        <v>4</v>
      </c>
      <c r="L28" s="36" t="n">
        <v>4.5</v>
      </c>
      <c r="M28" s="8" t="n">
        <v>1.15</v>
      </c>
      <c r="N28" s="12" t="n">
        <f aca="false">((F28*L28*(1+J28))+(((E28-F28)/4)*L28))*M28*H28</f>
        <v>262.63125</v>
      </c>
    </row>
    <row r="29" customFormat="false" ht="15" hidden="false" customHeight="false" outlineLevel="0" collapsed="false">
      <c r="A29" s="13" t="s">
        <v>57</v>
      </c>
      <c r="B29" s="8" t="s">
        <v>55</v>
      </c>
      <c r="C29" s="8" t="s">
        <v>17</v>
      </c>
      <c r="D29" s="8" t="s">
        <v>22</v>
      </c>
      <c r="E29" s="8" t="n">
        <v>50</v>
      </c>
      <c r="F29" s="9" t="n">
        <f aca="false">E29*0.9</f>
        <v>45</v>
      </c>
      <c r="G29" s="9" t="s">
        <v>23</v>
      </c>
      <c r="H29" s="10" t="n">
        <v>2</v>
      </c>
      <c r="I29" s="10" t="s">
        <v>58</v>
      </c>
      <c r="J29" s="11" t="n">
        <v>0.05</v>
      </c>
      <c r="K29" s="36" t="n">
        <v>5</v>
      </c>
      <c r="L29" s="36" t="n">
        <v>4.5</v>
      </c>
      <c r="M29" s="8" t="n">
        <v>1</v>
      </c>
      <c r="N29" s="12" t="n">
        <f aca="false">((F29*L29*(1+J29))+(((E29-F29)/4)*L29))*M29*H29</f>
        <v>436.5</v>
      </c>
    </row>
    <row r="30" customFormat="false" ht="15" hidden="false" customHeight="false" outlineLevel="0" collapsed="false">
      <c r="A30" s="13" t="s">
        <v>59</v>
      </c>
      <c r="B30" s="8" t="s">
        <v>55</v>
      </c>
      <c r="C30" s="8" t="s">
        <v>17</v>
      </c>
      <c r="D30" s="8" t="s">
        <v>22</v>
      </c>
      <c r="E30" s="8" t="n">
        <v>50</v>
      </c>
      <c r="F30" s="9" t="n">
        <f aca="false">E30*0.9</f>
        <v>45</v>
      </c>
      <c r="G30" s="9" t="s">
        <v>60</v>
      </c>
      <c r="H30" s="10" t="n">
        <v>4.5</v>
      </c>
      <c r="I30" s="10" t="s">
        <v>61</v>
      </c>
      <c r="J30" s="11" t="n">
        <v>0.065</v>
      </c>
      <c r="K30" s="8" t="n">
        <v>5</v>
      </c>
      <c r="L30" s="8" t="n">
        <v>5</v>
      </c>
      <c r="M30" s="8" t="n">
        <v>1</v>
      </c>
      <c r="N30" s="12" t="n">
        <f aca="false">((F30*L30*(1+J30))+(((E30-F30)/4)*L30))*M30*H30</f>
        <v>1106.4375</v>
      </c>
    </row>
    <row r="31" customFormat="false" ht="15.75" hidden="false" customHeight="false" outlineLevel="0" collapsed="false">
      <c r="A31" s="26" t="s">
        <v>62</v>
      </c>
      <c r="B31" s="27" t="s">
        <v>55</v>
      </c>
      <c r="C31" s="27"/>
      <c r="D31" s="27"/>
      <c r="E31" s="27"/>
      <c r="F31" s="28"/>
      <c r="G31" s="28"/>
      <c r="H31" s="29"/>
      <c r="I31" s="29"/>
      <c r="J31" s="30"/>
      <c r="K31" s="27"/>
      <c r="L31" s="27"/>
      <c r="M31" s="27"/>
      <c r="N31" s="31"/>
      <c r="O31" s="39" t="s">
        <v>63</v>
      </c>
    </row>
    <row r="32" customFormat="false" ht="15" hidden="false" customHeight="false" outlineLevel="0" collapsed="false">
      <c r="A32" s="6" t="s">
        <v>64</v>
      </c>
      <c r="B32" s="7" t="s">
        <v>65</v>
      </c>
      <c r="C32" s="7" t="s">
        <v>17</v>
      </c>
      <c r="D32" s="7" t="s">
        <v>22</v>
      </c>
      <c r="E32" s="7" t="n">
        <v>50</v>
      </c>
      <c r="F32" s="32" t="n">
        <f aca="false">E32*0.9</f>
        <v>45</v>
      </c>
      <c r="G32" s="32" t="s">
        <v>23</v>
      </c>
      <c r="H32" s="33" t="n">
        <v>2</v>
      </c>
      <c r="I32" s="33" t="s">
        <v>58</v>
      </c>
      <c r="J32" s="34" t="n">
        <v>0.05</v>
      </c>
      <c r="K32" s="7" t="n">
        <v>5</v>
      </c>
      <c r="L32" s="7" t="n">
        <v>5</v>
      </c>
      <c r="M32" s="7" t="n">
        <v>1</v>
      </c>
      <c r="N32" s="35" t="n">
        <f aca="false">((F32*L32*(1+J32))+(((E32-F32)/4)*L32))*M32*H32</f>
        <v>485</v>
      </c>
    </row>
    <row r="33" customFormat="false" ht="15" hidden="false" customHeight="false" outlineLevel="0" collapsed="false">
      <c r="A33" s="13" t="s">
        <v>66</v>
      </c>
      <c r="B33" s="8" t="s">
        <v>65</v>
      </c>
      <c r="C33" s="8" t="s">
        <v>17</v>
      </c>
      <c r="D33" s="8" t="s">
        <v>22</v>
      </c>
      <c r="E33" s="8" t="n">
        <v>50</v>
      </c>
      <c r="F33" s="9" t="n">
        <f aca="false">E33*0.9</f>
        <v>45</v>
      </c>
      <c r="G33" s="9" t="s">
        <v>23</v>
      </c>
      <c r="H33" s="10" t="n">
        <v>2</v>
      </c>
      <c r="I33" s="10" t="s">
        <v>58</v>
      </c>
      <c r="J33" s="11" t="n">
        <v>0.05</v>
      </c>
      <c r="K33" s="36" t="n">
        <v>5</v>
      </c>
      <c r="L33" s="36" t="n">
        <v>4</v>
      </c>
      <c r="M33" s="8" t="n">
        <v>1</v>
      </c>
      <c r="N33" s="12" t="n">
        <f aca="false">((F33*L33*(1+J33))+(((E33-F33)/4)*L33))*M33*H33</f>
        <v>388</v>
      </c>
    </row>
    <row r="34" customFormat="false" ht="15" hidden="false" customHeight="false" outlineLevel="0" collapsed="false">
      <c r="A34" s="13" t="s">
        <v>67</v>
      </c>
      <c r="B34" s="8" t="s">
        <v>65</v>
      </c>
      <c r="C34" s="8" t="s">
        <v>17</v>
      </c>
      <c r="D34" s="8" t="s">
        <v>22</v>
      </c>
      <c r="E34" s="8" t="n">
        <v>50</v>
      </c>
      <c r="F34" s="9" t="n">
        <f aca="false">E34*0.9</f>
        <v>45</v>
      </c>
      <c r="G34" s="9" t="s">
        <v>23</v>
      </c>
      <c r="H34" s="10" t="n">
        <v>2</v>
      </c>
      <c r="I34" s="10" t="s">
        <v>24</v>
      </c>
      <c r="J34" s="11" t="n">
        <v>0.082</v>
      </c>
      <c r="K34" s="8" t="n">
        <v>5</v>
      </c>
      <c r="L34" s="8" t="n">
        <v>5</v>
      </c>
      <c r="M34" s="8" t="n">
        <v>1</v>
      </c>
      <c r="N34" s="12" t="n">
        <f aca="false">((F34*L34*(1+J34))+(((E34-F34)/4)*L34))*M34*H34</f>
        <v>499.4</v>
      </c>
    </row>
    <row r="35" customFormat="false" ht="15" hidden="false" customHeight="false" outlineLevel="0" collapsed="false">
      <c r="A35" s="13" t="s">
        <v>68</v>
      </c>
      <c r="B35" s="8" t="s">
        <v>65</v>
      </c>
      <c r="C35" s="8" t="s">
        <v>17</v>
      </c>
      <c r="D35" s="8" t="s">
        <v>22</v>
      </c>
      <c r="E35" s="8" t="n">
        <v>75</v>
      </c>
      <c r="F35" s="9" t="n">
        <f aca="false">E35*0.9</f>
        <v>67.5</v>
      </c>
      <c r="G35" s="9" t="s">
        <v>23</v>
      </c>
      <c r="H35" s="10" t="n">
        <v>2</v>
      </c>
      <c r="I35" s="10" t="s">
        <v>49</v>
      </c>
      <c r="J35" s="11" t="n">
        <v>0.1325</v>
      </c>
      <c r="K35" s="36" t="n">
        <v>4</v>
      </c>
      <c r="L35" s="36" t="n">
        <v>3</v>
      </c>
      <c r="M35" s="8" t="n">
        <v>1</v>
      </c>
      <c r="N35" s="12" t="n">
        <f aca="false">((F35*L35*(1+J35))+(((E35-F35)/4)*L35))*M35*H35</f>
        <v>469.9125</v>
      </c>
    </row>
    <row r="36" customFormat="false" ht="15" hidden="false" customHeight="false" outlineLevel="0" collapsed="false">
      <c r="A36" s="13" t="s">
        <v>68</v>
      </c>
      <c r="B36" s="8" t="s">
        <v>65</v>
      </c>
      <c r="C36" s="8" t="s">
        <v>17</v>
      </c>
      <c r="D36" s="8" t="s">
        <v>18</v>
      </c>
      <c r="E36" s="8" t="n">
        <v>75</v>
      </c>
      <c r="F36" s="9" t="n">
        <f aca="false">E36*0.9</f>
        <v>67.5</v>
      </c>
      <c r="G36" s="9" t="s">
        <v>23</v>
      </c>
      <c r="H36" s="10" t="n">
        <v>2</v>
      </c>
      <c r="I36" s="10" t="s">
        <v>49</v>
      </c>
      <c r="J36" s="11" t="n">
        <v>0.1325</v>
      </c>
      <c r="K36" s="8" t="n">
        <v>4</v>
      </c>
      <c r="L36" s="8" t="n">
        <v>4</v>
      </c>
      <c r="M36" s="8" t="n">
        <v>1.15</v>
      </c>
      <c r="N36" s="12" t="n">
        <f aca="false">((F36*L36*(1+J36))+(((E36-F36)/4)*L36))*M36*H36</f>
        <v>720.5325</v>
      </c>
    </row>
    <row r="37" customFormat="false" ht="15" hidden="false" customHeight="false" outlineLevel="0" collapsed="false">
      <c r="A37" s="13" t="s">
        <v>42</v>
      </c>
      <c r="B37" s="8" t="s">
        <v>65</v>
      </c>
      <c r="C37" s="8" t="s">
        <v>37</v>
      </c>
      <c r="D37" s="8" t="s">
        <v>18</v>
      </c>
      <c r="E37" s="8" t="n">
        <v>50</v>
      </c>
      <c r="F37" s="9" t="n">
        <f aca="false">E37*0.9</f>
        <v>45</v>
      </c>
      <c r="G37" s="9" t="s">
        <v>38</v>
      </c>
      <c r="H37" s="10" t="n">
        <v>1</v>
      </c>
      <c r="I37" s="10" t="s">
        <v>39</v>
      </c>
      <c r="J37" s="11" t="n">
        <v>0.1</v>
      </c>
      <c r="K37" s="36" t="n">
        <v>4</v>
      </c>
      <c r="L37" s="36" t="n">
        <v>4.5</v>
      </c>
      <c r="M37" s="8" t="n">
        <v>1.15</v>
      </c>
      <c r="N37" s="12" t="n">
        <f aca="false">((F37*L37*(1+J37))+(((E37-F37)/4)*L37))*M37*H37</f>
        <v>262.63125</v>
      </c>
    </row>
    <row r="38" customFormat="false" ht="15.75" hidden="false" customHeight="false" outlineLevel="0" collapsed="false">
      <c r="A38" s="14" t="s">
        <v>69</v>
      </c>
      <c r="B38" s="15" t="s">
        <v>65</v>
      </c>
      <c r="C38" s="15" t="s">
        <v>17</v>
      </c>
      <c r="D38" s="15" t="s">
        <v>22</v>
      </c>
      <c r="E38" s="15" t="n">
        <v>50</v>
      </c>
      <c r="F38" s="16" t="n">
        <f aca="false">E38*0.9</f>
        <v>45</v>
      </c>
      <c r="G38" s="16" t="s">
        <v>23</v>
      </c>
      <c r="H38" s="17" t="n">
        <v>2</v>
      </c>
      <c r="I38" s="17" t="s">
        <v>70</v>
      </c>
      <c r="J38" s="18" t="n">
        <v>0.066</v>
      </c>
      <c r="K38" s="37" t="n">
        <v>5</v>
      </c>
      <c r="L38" s="37" t="n">
        <v>4</v>
      </c>
      <c r="M38" s="15" t="n">
        <v>1</v>
      </c>
      <c r="N38" s="19" t="n">
        <f aca="false">((F38*L38*(1+J38))+(((E38-F38)/4)*L38))*M38*H38</f>
        <v>393.76</v>
      </c>
    </row>
    <row r="39" customFormat="false" ht="15" hidden="false" customHeight="false" outlineLevel="0" collapsed="false">
      <c r="A39" s="20" t="s">
        <v>71</v>
      </c>
      <c r="B39" s="21" t="s">
        <v>72</v>
      </c>
      <c r="C39" s="21" t="s">
        <v>52</v>
      </c>
      <c r="D39" s="21" t="s">
        <v>18</v>
      </c>
      <c r="E39" s="21" t="n">
        <v>50</v>
      </c>
      <c r="F39" s="22" t="n">
        <f aca="false">E39*0.9</f>
        <v>45</v>
      </c>
      <c r="G39" s="22" t="s">
        <v>23</v>
      </c>
      <c r="H39" s="23" t="n">
        <v>2</v>
      </c>
      <c r="I39" s="23" t="s">
        <v>53</v>
      </c>
      <c r="J39" s="24" t="n">
        <v>0.082</v>
      </c>
      <c r="K39" s="38" t="n">
        <v>3</v>
      </c>
      <c r="L39" s="38" t="n">
        <v>2.5</v>
      </c>
      <c r="M39" s="21" t="n">
        <v>1.15</v>
      </c>
      <c r="N39" s="25" t="n">
        <f aca="false">((F39*L39*(1+J39))+(((E39-F39)/4)*L39))*M39*H39</f>
        <v>287.155</v>
      </c>
    </row>
    <row r="40" customFormat="false" ht="15" hidden="false" customHeight="false" outlineLevel="0" collapsed="false">
      <c r="A40" s="13" t="s">
        <v>73</v>
      </c>
      <c r="B40" s="8" t="s">
        <v>72</v>
      </c>
      <c r="C40" s="8" t="s">
        <v>37</v>
      </c>
      <c r="D40" s="8" t="s">
        <v>18</v>
      </c>
      <c r="E40" s="8" t="n">
        <v>50</v>
      </c>
      <c r="F40" s="9" t="n">
        <f aca="false">E40*0.9</f>
        <v>45</v>
      </c>
      <c r="G40" s="9" t="s">
        <v>38</v>
      </c>
      <c r="H40" s="10" t="n">
        <v>1</v>
      </c>
      <c r="I40" s="10" t="s">
        <v>39</v>
      </c>
      <c r="J40" s="11" t="n">
        <v>0.1</v>
      </c>
      <c r="K40" s="8" t="n">
        <v>4</v>
      </c>
      <c r="L40" s="8" t="n">
        <v>4</v>
      </c>
      <c r="M40" s="8" t="n">
        <v>1.15</v>
      </c>
      <c r="N40" s="12" t="n">
        <f aca="false">((F40*L40*(1+J40))+(((E40-F40)/4)*L40))*M40*H40</f>
        <v>233.45</v>
      </c>
    </row>
    <row r="41" customFormat="false" ht="15" hidden="false" customHeight="false" outlineLevel="0" collapsed="false">
      <c r="A41" s="13" t="s">
        <v>74</v>
      </c>
      <c r="B41" s="8" t="s">
        <v>72</v>
      </c>
      <c r="C41" s="8" t="s">
        <v>37</v>
      </c>
      <c r="D41" s="8" t="s">
        <v>18</v>
      </c>
      <c r="E41" s="8" t="n">
        <v>50</v>
      </c>
      <c r="F41" s="9" t="n">
        <f aca="false">E41*0.9</f>
        <v>45</v>
      </c>
      <c r="G41" s="9" t="s">
        <v>38</v>
      </c>
      <c r="H41" s="10" t="n">
        <v>1</v>
      </c>
      <c r="I41" s="10" t="s">
        <v>39</v>
      </c>
      <c r="J41" s="11" t="n">
        <v>0.1</v>
      </c>
      <c r="K41" s="36" t="n">
        <v>4</v>
      </c>
      <c r="L41" s="36" t="n">
        <v>4.5</v>
      </c>
      <c r="M41" s="8" t="n">
        <v>1.15</v>
      </c>
      <c r="N41" s="12" t="n">
        <f aca="false">((F41*L41*(1+J41))+(((E41-F41)/4)*L41))*M41*H41</f>
        <v>262.63125</v>
      </c>
    </row>
    <row r="42" customFormat="false" ht="15" hidden="false" customHeight="false" outlineLevel="0" collapsed="false">
      <c r="A42" s="13" t="s">
        <v>75</v>
      </c>
      <c r="B42" s="8" t="s">
        <v>72</v>
      </c>
      <c r="C42" s="8" t="s">
        <v>37</v>
      </c>
      <c r="D42" s="8" t="s">
        <v>18</v>
      </c>
      <c r="E42" s="8" t="n">
        <v>50</v>
      </c>
      <c r="F42" s="9" t="n">
        <f aca="false">E42*0.9</f>
        <v>45</v>
      </c>
      <c r="G42" s="9" t="s">
        <v>38</v>
      </c>
      <c r="H42" s="10" t="n">
        <v>1</v>
      </c>
      <c r="I42" s="10" t="s">
        <v>39</v>
      </c>
      <c r="J42" s="11" t="n">
        <v>0.1</v>
      </c>
      <c r="K42" s="36" t="n">
        <v>4</v>
      </c>
      <c r="L42" s="36" t="n">
        <v>4.5</v>
      </c>
      <c r="M42" s="8" t="n">
        <v>1.15</v>
      </c>
      <c r="N42" s="12" t="n">
        <f aca="false">((F42*L42*(1+J42))+(((E42-F42)/4)*L42))*M42*H42</f>
        <v>262.63125</v>
      </c>
    </row>
    <row r="43" customFormat="false" ht="15.75" hidden="false" customHeight="false" outlineLevel="0" collapsed="false">
      <c r="A43" s="26" t="s">
        <v>76</v>
      </c>
      <c r="B43" s="27" t="s">
        <v>72</v>
      </c>
      <c r="C43" s="27" t="s">
        <v>17</v>
      </c>
      <c r="D43" s="27" t="s">
        <v>22</v>
      </c>
      <c r="E43" s="27" t="n">
        <v>50</v>
      </c>
      <c r="F43" s="28" t="n">
        <f aca="false">E43*0.9</f>
        <v>45</v>
      </c>
      <c r="G43" s="28" t="s">
        <v>38</v>
      </c>
      <c r="H43" s="29" t="n">
        <v>1</v>
      </c>
      <c r="I43" s="29" t="s">
        <v>77</v>
      </c>
      <c r="J43" s="30" t="n">
        <v>0.1</v>
      </c>
      <c r="K43" s="27" t="n">
        <v>4</v>
      </c>
      <c r="L43" s="27" t="n">
        <v>4</v>
      </c>
      <c r="M43" s="27" t="n">
        <v>1</v>
      </c>
      <c r="N43" s="31" t="n">
        <f aca="false">((F43*L43*(1+J43))+(((E43-F43)/4)*L43))*M43*H43</f>
        <v>203</v>
      </c>
    </row>
    <row r="44" customFormat="false" ht="15" hidden="false" customHeight="false" outlineLevel="0" collapsed="false">
      <c r="A44" s="6" t="s">
        <v>78</v>
      </c>
      <c r="B44" s="7" t="s">
        <v>79</v>
      </c>
      <c r="C44" s="7" t="s">
        <v>17</v>
      </c>
      <c r="D44" s="7" t="s">
        <v>80</v>
      </c>
      <c r="E44" s="7" t="n">
        <v>50</v>
      </c>
      <c r="F44" s="32" t="n">
        <f aca="false">E44*0.9</f>
        <v>45</v>
      </c>
      <c r="G44" s="32" t="s">
        <v>38</v>
      </c>
      <c r="H44" s="33" t="n">
        <v>1</v>
      </c>
      <c r="I44" s="33" t="s">
        <v>81</v>
      </c>
      <c r="J44" s="34" t="n">
        <v>0.12</v>
      </c>
      <c r="K44" s="40" t="n">
        <v>4</v>
      </c>
      <c r="L44" s="40" t="n">
        <v>4.5</v>
      </c>
      <c r="M44" s="7" t="n">
        <v>1</v>
      </c>
      <c r="N44" s="35" t="n">
        <f aca="false">((F44*L44*(1+J44))+(((E44-F44)/4)*L44))*M44*H44</f>
        <v>232.425</v>
      </c>
    </row>
    <row r="45" customFormat="false" ht="15" hidden="false" customHeight="false" outlineLevel="0" collapsed="false">
      <c r="A45" s="13" t="s">
        <v>78</v>
      </c>
      <c r="B45" s="8" t="s">
        <v>79</v>
      </c>
      <c r="C45" s="8" t="s">
        <v>17</v>
      </c>
      <c r="D45" s="8" t="s">
        <v>18</v>
      </c>
      <c r="E45" s="8" t="n">
        <v>50</v>
      </c>
      <c r="F45" s="9" t="n">
        <f aca="false">E45*0.9</f>
        <v>45</v>
      </c>
      <c r="G45" s="9" t="s">
        <v>38</v>
      </c>
      <c r="H45" s="10" t="n">
        <v>1</v>
      </c>
      <c r="I45" s="10" t="s">
        <v>81</v>
      </c>
      <c r="J45" s="11" t="n">
        <v>0.12</v>
      </c>
      <c r="K45" s="36" t="n">
        <v>4</v>
      </c>
      <c r="L45" s="36" t="n">
        <v>4.5</v>
      </c>
      <c r="M45" s="8" t="n">
        <v>1.15</v>
      </c>
      <c r="N45" s="12" t="n">
        <f aca="false">((F45*L45*(1+J45))+(((E45-F45)/4)*L45))*M45*H45</f>
        <v>267.28875</v>
      </c>
    </row>
    <row r="46" customFormat="false" ht="15" hidden="false" customHeight="false" outlineLevel="0" collapsed="false">
      <c r="A46" s="13" t="s">
        <v>82</v>
      </c>
      <c r="B46" s="8" t="s">
        <v>79</v>
      </c>
      <c r="C46" s="8" t="s">
        <v>17</v>
      </c>
      <c r="D46" s="8" t="s">
        <v>18</v>
      </c>
      <c r="E46" s="8" t="n">
        <v>50</v>
      </c>
      <c r="F46" s="9" t="n">
        <f aca="false">E46*0.9</f>
        <v>45</v>
      </c>
      <c r="G46" s="9" t="s">
        <v>38</v>
      </c>
      <c r="H46" s="10" t="n">
        <v>1</v>
      </c>
      <c r="I46" s="10" t="s">
        <v>81</v>
      </c>
      <c r="J46" s="11" t="n">
        <v>0.12</v>
      </c>
      <c r="K46" s="8" t="n">
        <v>4</v>
      </c>
      <c r="L46" s="8" t="n">
        <v>4</v>
      </c>
      <c r="M46" s="8" t="n">
        <v>1.15</v>
      </c>
      <c r="N46" s="12" t="n">
        <f aca="false">((F46*L46*(1+J46))+(((E46-F46)/4)*L46))*M46*H46</f>
        <v>237.59</v>
      </c>
    </row>
    <row r="47" customFormat="false" ht="15" hidden="false" customHeight="false" outlineLevel="0" collapsed="false">
      <c r="A47" s="14" t="s">
        <v>83</v>
      </c>
      <c r="B47" s="15" t="s">
        <v>79</v>
      </c>
      <c r="C47" s="15" t="s">
        <v>17</v>
      </c>
      <c r="D47" s="15" t="s">
        <v>22</v>
      </c>
      <c r="E47" s="15" t="n">
        <v>50</v>
      </c>
      <c r="F47" s="16" t="n">
        <f aca="false">E47*0.9</f>
        <v>45</v>
      </c>
      <c r="G47" s="16" t="s">
        <v>38</v>
      </c>
      <c r="H47" s="17" t="n">
        <v>1</v>
      </c>
      <c r="I47" s="17" t="s">
        <v>84</v>
      </c>
      <c r="J47" s="18" t="n">
        <v>0.12</v>
      </c>
      <c r="K47" s="15" t="n">
        <v>5</v>
      </c>
      <c r="L47" s="15" t="n">
        <v>5</v>
      </c>
      <c r="M47" s="15" t="n">
        <v>1</v>
      </c>
      <c r="N47" s="19" t="n">
        <f aca="false">((F47*L47*(1+J47))+(((E47-F47)/4)*L47))*M47*H47</f>
        <v>258.25</v>
      </c>
    </row>
    <row r="48" customFormat="false" ht="15" hidden="false" customHeight="false" outlineLevel="0" collapsed="false">
      <c r="A48" s="13" t="s">
        <v>85</v>
      </c>
      <c r="B48" s="8" t="s">
        <v>79</v>
      </c>
      <c r="C48" s="8" t="s">
        <v>52</v>
      </c>
      <c r="D48" s="8" t="s">
        <v>18</v>
      </c>
      <c r="E48" s="8" t="n">
        <v>50</v>
      </c>
      <c r="F48" s="9" t="n">
        <f aca="false">E48*0.9</f>
        <v>45</v>
      </c>
      <c r="G48" s="9" t="s">
        <v>23</v>
      </c>
      <c r="H48" s="10" t="n">
        <v>2</v>
      </c>
      <c r="I48" s="10" t="s">
        <v>53</v>
      </c>
      <c r="J48" s="11" t="n">
        <v>0.082</v>
      </c>
      <c r="K48" s="8" t="n">
        <v>3</v>
      </c>
      <c r="L48" s="8" t="n">
        <v>3</v>
      </c>
      <c r="M48" s="8" t="n">
        <v>1.15</v>
      </c>
      <c r="N48" s="12" t="n">
        <f aca="false">((F48*L48*(1+J48))+(((E48-F48)/4)*L48))*M48*H48</f>
        <v>344.586</v>
      </c>
    </row>
    <row r="49" customFormat="false" ht="15.75" hidden="false" customHeight="false" outlineLevel="0" collapsed="false">
      <c r="A49" s="13" t="s">
        <v>86</v>
      </c>
      <c r="B49" s="8" t="s">
        <v>79</v>
      </c>
      <c r="C49" s="8" t="s">
        <v>17</v>
      </c>
      <c r="D49" s="8" t="s">
        <v>22</v>
      </c>
      <c r="E49" s="8" t="n">
        <v>50</v>
      </c>
      <c r="F49" s="9" t="n">
        <f aca="false">E49*0.9</f>
        <v>45</v>
      </c>
      <c r="G49" s="9" t="s">
        <v>38</v>
      </c>
      <c r="H49" s="10" t="n">
        <v>1</v>
      </c>
      <c r="I49" s="10" t="s">
        <v>77</v>
      </c>
      <c r="J49" s="11" t="n">
        <v>0.1</v>
      </c>
      <c r="K49" s="8" t="n">
        <v>4</v>
      </c>
      <c r="L49" s="8" t="n">
        <v>4</v>
      </c>
      <c r="M49" s="8" t="n">
        <v>1</v>
      </c>
      <c r="N49" s="12" t="n">
        <f aca="false">((F49*L49*(1+J49))+(((E49-F49)/4)*L49))*M49*H49</f>
        <v>203</v>
      </c>
    </row>
    <row r="50" customFormat="false" ht="15" hidden="false" customHeight="false" outlineLevel="0" collapsed="false">
      <c r="A50" s="20" t="s">
        <v>87</v>
      </c>
      <c r="B50" s="21" t="s">
        <v>88</v>
      </c>
      <c r="C50" s="21" t="s">
        <v>37</v>
      </c>
      <c r="D50" s="21" t="s">
        <v>18</v>
      </c>
      <c r="E50" s="21" t="n">
        <v>50</v>
      </c>
      <c r="F50" s="22" t="n">
        <f aca="false">E50*0.9</f>
        <v>45</v>
      </c>
      <c r="G50" s="22" t="s">
        <v>38</v>
      </c>
      <c r="H50" s="23" t="n">
        <v>1</v>
      </c>
      <c r="I50" s="23" t="s">
        <v>39</v>
      </c>
      <c r="J50" s="24" t="n">
        <v>0.1</v>
      </c>
      <c r="K50" s="21" t="n">
        <v>4</v>
      </c>
      <c r="L50" s="21" t="n">
        <v>4</v>
      </c>
      <c r="M50" s="21" t="n">
        <v>1.15</v>
      </c>
      <c r="N50" s="25" t="n">
        <f aca="false">((F50*L50*(1+J50))+(((E50-F50)/4)*L50))*M50*H50</f>
        <v>233.45</v>
      </c>
    </row>
    <row r="51" customFormat="false" ht="15" hidden="false" customHeight="false" outlineLevel="0" collapsed="false">
      <c r="A51" s="13" t="s">
        <v>89</v>
      </c>
      <c r="B51" s="8" t="s">
        <v>88</v>
      </c>
      <c r="C51" s="8" t="s">
        <v>17</v>
      </c>
      <c r="D51" s="8" t="s">
        <v>18</v>
      </c>
      <c r="E51" s="8" t="n">
        <v>50</v>
      </c>
      <c r="F51" s="9" t="n">
        <f aca="false">E51*0.9</f>
        <v>45</v>
      </c>
      <c r="G51" s="9" t="s">
        <v>38</v>
      </c>
      <c r="H51" s="10" t="n">
        <v>1</v>
      </c>
      <c r="I51" s="10" t="s">
        <v>81</v>
      </c>
      <c r="J51" s="11" t="n">
        <v>0.12</v>
      </c>
      <c r="K51" s="8" t="n">
        <v>4</v>
      </c>
      <c r="L51" s="8" t="n">
        <v>4</v>
      </c>
      <c r="M51" s="8" t="n">
        <v>1.15</v>
      </c>
      <c r="N51" s="12" t="n">
        <f aca="false">((F51*L51*(1+J51))+(((E51-F51)/4)*L51))*M51*H51</f>
        <v>237.59</v>
      </c>
    </row>
    <row r="52" customFormat="false" ht="15" hidden="false" customHeight="false" outlineLevel="0" collapsed="false">
      <c r="A52" s="13" t="s">
        <v>90</v>
      </c>
      <c r="B52" s="8" t="s">
        <v>88</v>
      </c>
      <c r="C52" s="8" t="s">
        <v>17</v>
      </c>
      <c r="D52" s="8" t="s">
        <v>22</v>
      </c>
      <c r="E52" s="8" t="n">
        <v>50</v>
      </c>
      <c r="F52" s="9" t="n">
        <f aca="false">E52*0.9</f>
        <v>45</v>
      </c>
      <c r="G52" s="9" t="s">
        <v>38</v>
      </c>
      <c r="H52" s="10" t="n">
        <v>1</v>
      </c>
      <c r="I52" s="10" t="s">
        <v>81</v>
      </c>
      <c r="J52" s="11" t="n">
        <v>0.12</v>
      </c>
      <c r="K52" s="8" t="n">
        <v>4</v>
      </c>
      <c r="L52" s="8" t="n">
        <v>4</v>
      </c>
      <c r="M52" s="8" t="n">
        <v>1</v>
      </c>
      <c r="N52" s="12" t="n">
        <f aca="false">((F52*L52*(1+J52))+(((E52-F52)/4)*L52))*M52*H52</f>
        <v>206.6</v>
      </c>
    </row>
    <row r="53" customFormat="false" ht="15" hidden="false" customHeight="false" outlineLevel="0" collapsed="false">
      <c r="A53" s="13" t="s">
        <v>91</v>
      </c>
      <c r="B53" s="8" t="s">
        <v>88</v>
      </c>
      <c r="C53" s="8" t="s">
        <v>17</v>
      </c>
      <c r="D53" s="8" t="s">
        <v>22</v>
      </c>
      <c r="E53" s="8" t="n">
        <v>50</v>
      </c>
      <c r="F53" s="9" t="n">
        <f aca="false">E53*0.9</f>
        <v>45</v>
      </c>
      <c r="G53" s="9" t="s">
        <v>38</v>
      </c>
      <c r="H53" s="10" t="n">
        <v>1</v>
      </c>
      <c r="I53" s="10" t="s">
        <v>81</v>
      </c>
      <c r="J53" s="11" t="n">
        <v>0.12</v>
      </c>
      <c r="K53" s="8" t="n">
        <v>4</v>
      </c>
      <c r="L53" s="8" t="n">
        <v>4</v>
      </c>
      <c r="M53" s="8" t="n">
        <v>1</v>
      </c>
      <c r="N53" s="12" t="n">
        <f aca="false">((F53*L53*(1+J53))+(((E53-F53)/4)*L53))*M53*H53</f>
        <v>206.6</v>
      </c>
    </row>
    <row r="54" customFormat="false" ht="15" hidden="false" customHeight="false" outlineLevel="0" collapsed="false">
      <c r="A54" s="13" t="s">
        <v>92</v>
      </c>
      <c r="B54" s="8" t="s">
        <v>88</v>
      </c>
      <c r="C54" s="8" t="s">
        <v>17</v>
      </c>
      <c r="D54" s="8" t="s">
        <v>18</v>
      </c>
      <c r="E54" s="8" t="n">
        <v>50</v>
      </c>
      <c r="F54" s="9" t="n">
        <f aca="false">E54*0.9</f>
        <v>45</v>
      </c>
      <c r="G54" s="9" t="s">
        <v>38</v>
      </c>
      <c r="H54" s="10" t="n">
        <v>1</v>
      </c>
      <c r="I54" s="10" t="s">
        <v>81</v>
      </c>
      <c r="J54" s="11" t="n">
        <v>0.12</v>
      </c>
      <c r="K54" s="8" t="n">
        <v>4</v>
      </c>
      <c r="L54" s="8" t="n">
        <v>4</v>
      </c>
      <c r="M54" s="8" t="n">
        <v>1.15</v>
      </c>
      <c r="N54" s="12" t="n">
        <f aca="false">((F54*L54*(1+J54))+(((E54-F54)/4)*L54))*M54*H54</f>
        <v>237.59</v>
      </c>
    </row>
    <row r="55" customFormat="false" ht="15.75" hidden="false" customHeight="false" outlineLevel="0" collapsed="false">
      <c r="A55" s="26" t="s">
        <v>93</v>
      </c>
      <c r="B55" s="27" t="s">
        <v>88</v>
      </c>
      <c r="C55" s="27" t="s">
        <v>17</v>
      </c>
      <c r="D55" s="27" t="s">
        <v>22</v>
      </c>
      <c r="E55" s="27" t="n">
        <v>50</v>
      </c>
      <c r="F55" s="28" t="n">
        <f aca="false">E55*0.9</f>
        <v>45</v>
      </c>
      <c r="G55" s="28" t="s">
        <v>38</v>
      </c>
      <c r="H55" s="29" t="n">
        <v>1</v>
      </c>
      <c r="I55" s="29" t="s">
        <v>81</v>
      </c>
      <c r="J55" s="30" t="n">
        <v>0.12</v>
      </c>
      <c r="K55" s="27" t="n">
        <v>4</v>
      </c>
      <c r="L55" s="27" t="n">
        <v>4</v>
      </c>
      <c r="M55" s="27" t="n">
        <v>1</v>
      </c>
      <c r="N55" s="31" t="n">
        <f aca="false">((F55*L55*(1+J55))+(((E55-F55)/4)*L55))*M55*H55</f>
        <v>206.6</v>
      </c>
    </row>
    <row r="56" customFormat="false" ht="15" hidden="false" customHeight="false" outlineLevel="0" collapsed="false">
      <c r="A56" s="6" t="s">
        <v>94</v>
      </c>
      <c r="B56" s="7" t="s">
        <v>95</v>
      </c>
      <c r="C56" s="7" t="s">
        <v>17</v>
      </c>
      <c r="D56" s="7" t="s">
        <v>22</v>
      </c>
      <c r="E56" s="7" t="n">
        <v>50</v>
      </c>
      <c r="F56" s="32" t="n">
        <f aca="false">E56*0.9</f>
        <v>45</v>
      </c>
      <c r="G56" s="32" t="s">
        <v>23</v>
      </c>
      <c r="H56" s="33" t="n">
        <v>2</v>
      </c>
      <c r="I56" s="33" t="s">
        <v>96</v>
      </c>
      <c r="J56" s="34" t="n">
        <v>0.125</v>
      </c>
      <c r="K56" s="7" t="n">
        <v>4</v>
      </c>
      <c r="L56" s="7" t="n">
        <v>4</v>
      </c>
      <c r="M56" s="7" t="n">
        <v>1</v>
      </c>
      <c r="N56" s="35" t="n">
        <f aca="false">((F56*L56*(1+J56))+(((E56-F56)/4)*L56))*M56*H56</f>
        <v>415</v>
      </c>
    </row>
    <row r="57" customFormat="false" ht="15" hidden="false" customHeight="false" outlineLevel="0" collapsed="false">
      <c r="A57" s="13" t="s">
        <v>97</v>
      </c>
      <c r="B57" s="8" t="s">
        <v>95</v>
      </c>
      <c r="C57" s="8" t="s">
        <v>17</v>
      </c>
      <c r="D57" s="8" t="s">
        <v>22</v>
      </c>
      <c r="E57" s="8" t="n">
        <v>30</v>
      </c>
      <c r="F57" s="9" t="n">
        <f aca="false">E57*0.9</f>
        <v>27</v>
      </c>
      <c r="G57" s="9" t="s">
        <v>23</v>
      </c>
      <c r="H57" s="10" t="n">
        <v>2</v>
      </c>
      <c r="I57" s="10" t="s">
        <v>96</v>
      </c>
      <c r="J57" s="11" t="n">
        <v>0.125</v>
      </c>
      <c r="K57" s="8" t="n">
        <v>4</v>
      </c>
      <c r="L57" s="8" t="n">
        <v>4</v>
      </c>
      <c r="M57" s="8" t="n">
        <v>1</v>
      </c>
      <c r="N57" s="12" t="n">
        <f aca="false">((F57*L57*(1+J57))+(((E57-F57)/4)*L57))*M57*H57</f>
        <v>249</v>
      </c>
    </row>
    <row r="58" customFormat="false" ht="15" hidden="false" customHeight="false" outlineLevel="0" collapsed="false">
      <c r="A58" s="13" t="s">
        <v>98</v>
      </c>
      <c r="B58" s="7" t="s">
        <v>95</v>
      </c>
      <c r="C58" s="7" t="s">
        <v>37</v>
      </c>
      <c r="D58" s="7" t="s">
        <v>22</v>
      </c>
      <c r="E58" s="8" t="n">
        <v>30</v>
      </c>
      <c r="F58" s="9" t="n">
        <f aca="false">E58*0.9</f>
        <v>27</v>
      </c>
      <c r="G58" s="9" t="s">
        <v>38</v>
      </c>
      <c r="H58" s="10" t="n">
        <v>1</v>
      </c>
      <c r="I58" s="10" t="s">
        <v>39</v>
      </c>
      <c r="J58" s="11" t="n">
        <v>0.1</v>
      </c>
      <c r="K58" s="8" t="n">
        <v>4</v>
      </c>
      <c r="L58" s="8" t="n">
        <v>4</v>
      </c>
      <c r="M58" s="8" t="n">
        <v>1</v>
      </c>
      <c r="N58" s="12" t="n">
        <f aca="false">((F58*L58*(1+J58))+(((E58-F58)/4)*L58))*M58*H58</f>
        <v>121.8</v>
      </c>
    </row>
    <row r="59" customFormat="false" ht="15" hidden="false" customHeight="false" outlineLevel="0" collapsed="false">
      <c r="A59" s="13" t="s">
        <v>99</v>
      </c>
      <c r="B59" s="7" t="s">
        <v>95</v>
      </c>
      <c r="C59" s="7" t="s">
        <v>17</v>
      </c>
      <c r="D59" s="7" t="s">
        <v>22</v>
      </c>
      <c r="E59" s="8" t="n">
        <v>50</v>
      </c>
      <c r="F59" s="9" t="n">
        <f aca="false">E59*0.9</f>
        <v>45</v>
      </c>
      <c r="G59" s="9" t="s">
        <v>23</v>
      </c>
      <c r="H59" s="10" t="n">
        <v>2</v>
      </c>
      <c r="I59" s="10" t="s">
        <v>24</v>
      </c>
      <c r="J59" s="11" t="n">
        <v>0.082</v>
      </c>
      <c r="K59" s="8" t="n">
        <v>5</v>
      </c>
      <c r="L59" s="8" t="n">
        <v>5</v>
      </c>
      <c r="M59" s="8" t="n">
        <v>1</v>
      </c>
      <c r="N59" s="12" t="n">
        <f aca="false">((F59*L59*(1+J59))+(((E59-F59)/4)*L59))*M59*H59</f>
        <v>499.4</v>
      </c>
    </row>
    <row r="60" customFormat="false" ht="15.75" hidden="false" customHeight="false" outlineLevel="0" collapsed="false">
      <c r="A60" s="14" t="s">
        <v>100</v>
      </c>
      <c r="B60" s="15" t="s">
        <v>95</v>
      </c>
      <c r="C60" s="15" t="s">
        <v>17</v>
      </c>
      <c r="D60" s="15" t="s">
        <v>18</v>
      </c>
      <c r="E60" s="15" t="n">
        <v>50</v>
      </c>
      <c r="F60" s="16" t="n">
        <f aca="false">E60*0.9</f>
        <v>45</v>
      </c>
      <c r="G60" s="16" t="s">
        <v>38</v>
      </c>
      <c r="H60" s="17" t="n">
        <v>2</v>
      </c>
      <c r="I60" s="17" t="s">
        <v>96</v>
      </c>
      <c r="J60" s="18" t="n">
        <v>0.125</v>
      </c>
      <c r="K60" s="37" t="n">
        <v>4</v>
      </c>
      <c r="L60" s="37" t="n">
        <v>4.5</v>
      </c>
      <c r="M60" s="15" t="n">
        <v>1.15</v>
      </c>
      <c r="N60" s="19" t="n">
        <f aca="false">((F60*L60*(1+J60))+(((E60-F60)/4)*L60))*M60*H60</f>
        <v>536.90625</v>
      </c>
    </row>
    <row r="61" customFormat="false" ht="15" hidden="false" customHeight="false" outlineLevel="0" collapsed="false">
      <c r="A61" s="20" t="s">
        <v>101</v>
      </c>
      <c r="B61" s="21" t="s">
        <v>102</v>
      </c>
      <c r="C61" s="21" t="s">
        <v>52</v>
      </c>
      <c r="D61" s="21" t="s">
        <v>103</v>
      </c>
      <c r="E61" s="21" t="n">
        <v>50</v>
      </c>
      <c r="F61" s="22" t="n">
        <f aca="false">E61*0.9</f>
        <v>45</v>
      </c>
      <c r="G61" s="22" t="s">
        <v>23</v>
      </c>
      <c r="H61" s="23" t="n">
        <v>2</v>
      </c>
      <c r="I61" s="23" t="s">
        <v>53</v>
      </c>
      <c r="J61" s="24" t="n">
        <v>0.082</v>
      </c>
      <c r="K61" s="21" t="n">
        <v>3</v>
      </c>
      <c r="L61" s="21" t="n">
        <v>3</v>
      </c>
      <c r="M61" s="21" t="n">
        <v>1</v>
      </c>
      <c r="N61" s="25" t="n">
        <f aca="false">((F61*L61*(1+J61))+(((E61-F61)/4)*L61))*M61*H61</f>
        <v>299.64</v>
      </c>
    </row>
    <row r="62" customFormat="false" ht="15" hidden="false" customHeight="false" outlineLevel="0" collapsed="false">
      <c r="A62" s="13" t="s">
        <v>56</v>
      </c>
      <c r="B62" s="8" t="s">
        <v>102</v>
      </c>
      <c r="C62" s="8" t="s">
        <v>37</v>
      </c>
      <c r="D62" s="8" t="s">
        <v>18</v>
      </c>
      <c r="E62" s="8" t="n">
        <v>50</v>
      </c>
      <c r="F62" s="9" t="n">
        <f aca="false">E62*0.9</f>
        <v>45</v>
      </c>
      <c r="G62" s="9" t="s">
        <v>38</v>
      </c>
      <c r="H62" s="10" t="n">
        <v>1</v>
      </c>
      <c r="I62" s="10" t="s">
        <v>39</v>
      </c>
      <c r="J62" s="11" t="n">
        <v>0.1</v>
      </c>
      <c r="K62" s="36" t="n">
        <v>4</v>
      </c>
      <c r="L62" s="36" t="n">
        <v>4.5</v>
      </c>
      <c r="M62" s="8" t="n">
        <v>1.15</v>
      </c>
      <c r="N62" s="12" t="n">
        <f aca="false">((F62*L62*(1+J62))+(((E62-F62)/4)*L62))*M62*H62</f>
        <v>262.63125</v>
      </c>
    </row>
    <row r="63" customFormat="false" ht="15" hidden="false" customHeight="false" outlineLevel="0" collapsed="false">
      <c r="A63" s="13" t="s">
        <v>104</v>
      </c>
      <c r="B63" s="8" t="s">
        <v>102</v>
      </c>
      <c r="C63" s="8" t="s">
        <v>37</v>
      </c>
      <c r="D63" s="8" t="s">
        <v>18</v>
      </c>
      <c r="E63" s="8" t="n">
        <v>50</v>
      </c>
      <c r="F63" s="9" t="n">
        <f aca="false">E63*0.9</f>
        <v>45</v>
      </c>
      <c r="G63" s="9" t="s">
        <v>38</v>
      </c>
      <c r="H63" s="10" t="n">
        <v>1</v>
      </c>
      <c r="I63" s="10" t="s">
        <v>39</v>
      </c>
      <c r="J63" s="11" t="n">
        <v>0.1</v>
      </c>
      <c r="K63" s="8" t="n">
        <v>4</v>
      </c>
      <c r="L63" s="8" t="n">
        <v>4</v>
      </c>
      <c r="M63" s="8" t="n">
        <v>1.15</v>
      </c>
      <c r="N63" s="12" t="n">
        <f aca="false">((F63*L63*(1+J63))+(((E63-F63)/4)*L63))*M63*H63</f>
        <v>233.45</v>
      </c>
    </row>
    <row r="64" customFormat="false" ht="15" hidden="false" customHeight="false" outlineLevel="0" collapsed="false">
      <c r="A64" s="13" t="s">
        <v>105</v>
      </c>
      <c r="B64" s="8" t="s">
        <v>102</v>
      </c>
      <c r="C64" s="8" t="s">
        <v>17</v>
      </c>
      <c r="D64" s="8" t="s">
        <v>22</v>
      </c>
      <c r="E64" s="8" t="n">
        <v>50</v>
      </c>
      <c r="F64" s="9" t="n">
        <f aca="false">E64*0.9</f>
        <v>45</v>
      </c>
      <c r="G64" s="9" t="s">
        <v>19</v>
      </c>
      <c r="H64" s="10" t="n">
        <v>1.5</v>
      </c>
      <c r="I64" s="10" t="s">
        <v>106</v>
      </c>
      <c r="J64" s="11" t="n">
        <v>0.066</v>
      </c>
      <c r="K64" s="8" t="n">
        <v>5</v>
      </c>
      <c r="L64" s="8" t="n">
        <v>5</v>
      </c>
      <c r="M64" s="8" t="n">
        <v>1</v>
      </c>
      <c r="N64" s="12" t="n">
        <f aca="false">((F64*L64*(1+J64))+(((E64-F64)/4)*L64))*M64*H64</f>
        <v>369.15</v>
      </c>
    </row>
    <row r="65" customFormat="false" ht="15" hidden="false" customHeight="false" outlineLevel="0" collapsed="false">
      <c r="A65" s="13" t="s">
        <v>107</v>
      </c>
      <c r="B65" s="8" t="s">
        <v>102</v>
      </c>
      <c r="C65" s="8" t="s">
        <v>17</v>
      </c>
      <c r="D65" s="8" t="s">
        <v>22</v>
      </c>
      <c r="E65" s="8" t="n">
        <v>50</v>
      </c>
      <c r="F65" s="9" t="n">
        <f aca="false">E65*0.9</f>
        <v>45</v>
      </c>
      <c r="G65" s="9" t="s">
        <v>23</v>
      </c>
      <c r="H65" s="10" t="n">
        <v>2</v>
      </c>
      <c r="I65" s="10" t="s">
        <v>70</v>
      </c>
      <c r="J65" s="11" t="n">
        <v>0.066</v>
      </c>
      <c r="K65" s="8" t="n">
        <v>5</v>
      </c>
      <c r="L65" s="8" t="n">
        <v>5</v>
      </c>
      <c r="M65" s="8" t="n">
        <v>1</v>
      </c>
      <c r="N65" s="12" t="n">
        <f aca="false">((F65*L65*(1+J65))+(((E65-F65)/4)*L65))*M65*H65</f>
        <v>492.2</v>
      </c>
    </row>
    <row r="66" customFormat="false" ht="15" hidden="false" customHeight="false" outlineLevel="0" collapsed="false">
      <c r="A66" s="13" t="s">
        <v>108</v>
      </c>
      <c r="B66" s="8" t="s">
        <v>102</v>
      </c>
      <c r="C66" s="8" t="s">
        <v>17</v>
      </c>
      <c r="D66" s="8" t="s">
        <v>22</v>
      </c>
      <c r="E66" s="8" t="n">
        <v>50</v>
      </c>
      <c r="F66" s="9" t="n">
        <f aca="false">E66*0.9</f>
        <v>45</v>
      </c>
      <c r="G66" s="9" t="s">
        <v>19</v>
      </c>
      <c r="H66" s="10" t="n">
        <v>1.5</v>
      </c>
      <c r="I66" s="10" t="s">
        <v>106</v>
      </c>
      <c r="J66" s="11" t="n">
        <v>0.066</v>
      </c>
      <c r="K66" s="8" t="n">
        <v>5</v>
      </c>
      <c r="L66" s="8" t="n">
        <v>5</v>
      </c>
      <c r="M66" s="8" t="n">
        <v>1</v>
      </c>
      <c r="N66" s="12" t="n">
        <f aca="false">((F66*L66*(1+J66))+(((E66-F66)/4)*L66))*M66*H66</f>
        <v>369.15</v>
      </c>
    </row>
    <row r="67" customFormat="false" ht="15" hidden="false" customHeight="false" outlineLevel="0" collapsed="false">
      <c r="A67" s="13" t="s">
        <v>109</v>
      </c>
      <c r="B67" s="8" t="s">
        <v>102</v>
      </c>
      <c r="C67" s="8" t="s">
        <v>17</v>
      </c>
      <c r="D67" s="8" t="s">
        <v>22</v>
      </c>
      <c r="E67" s="8" t="n">
        <v>60</v>
      </c>
      <c r="F67" s="9" t="n">
        <f aca="false">E67*0.9</f>
        <v>54</v>
      </c>
      <c r="G67" s="9" t="s">
        <v>60</v>
      </c>
      <c r="H67" s="10" t="n">
        <v>4.5</v>
      </c>
      <c r="I67" s="10" t="s">
        <v>110</v>
      </c>
      <c r="J67" s="11" t="n">
        <v>0.065</v>
      </c>
      <c r="K67" s="8" t="n">
        <v>6</v>
      </c>
      <c r="L67" s="8" t="n">
        <v>6</v>
      </c>
      <c r="M67" s="8" t="n">
        <v>1</v>
      </c>
      <c r="N67" s="12" t="n">
        <f aca="false">((F67*L67*(1+J67))+(((E67-F67)/4)*L67))*M67*H67</f>
        <v>1593.27</v>
      </c>
    </row>
    <row r="68" customFormat="false" ht="15.75" hidden="false" customHeight="false" outlineLevel="0" collapsed="false">
      <c r="A68" s="13" t="s">
        <v>111</v>
      </c>
      <c r="B68" s="8" t="s">
        <v>102</v>
      </c>
      <c r="C68" s="8" t="s">
        <v>17</v>
      </c>
      <c r="D68" s="8" t="s">
        <v>22</v>
      </c>
      <c r="E68" s="8" t="n">
        <v>80</v>
      </c>
      <c r="F68" s="9" t="n">
        <f aca="false">E68*0.9</f>
        <v>72</v>
      </c>
      <c r="G68" s="9" t="s">
        <v>60</v>
      </c>
      <c r="H68" s="10" t="n">
        <v>4.5</v>
      </c>
      <c r="I68" s="10" t="s">
        <v>61</v>
      </c>
      <c r="J68" s="11" t="n">
        <v>0.065</v>
      </c>
      <c r="K68" s="8" t="n">
        <v>5</v>
      </c>
      <c r="L68" s="8" t="n">
        <v>5</v>
      </c>
      <c r="M68" s="8" t="n">
        <v>1</v>
      </c>
      <c r="N68" s="12" t="n">
        <f aca="false">((F68*L68*(1+J68))+(((E68-F68)/4)*L68))*M68*H68</f>
        <v>1770.3</v>
      </c>
    </row>
    <row r="69" customFormat="false" ht="15.75" hidden="false" customHeight="false" outlineLevel="0" collapsed="false">
      <c r="E69" s="3" t="n">
        <f aca="false">SUM(E4:E68)</f>
        <v>3180</v>
      </c>
      <c r="M69" s="2"/>
      <c r="N69" s="41" t="n">
        <f aca="false">SUM(N4:N68)</f>
        <v>25530.6896</v>
      </c>
      <c r="O69" s="42" t="s">
        <v>112</v>
      </c>
    </row>
    <row r="70" customFormat="false" ht="15" hidden="false" customHeight="false" outlineLevel="0" collapsed="false">
      <c r="A70" s="43" t="s">
        <v>113</v>
      </c>
    </row>
    <row r="72" customFormat="false" ht="15" hidden="false" customHeight="false" outlineLevel="0" collapsed="false">
      <c r="A72" s="44"/>
    </row>
  </sheetData>
  <autoFilter ref="A3:N70"/>
  <mergeCells count="1">
    <mergeCell ref="A1:N1"/>
  </mergeCells>
  <printOptions headings="false" gridLines="false" gridLinesSet="true" horizontalCentered="false" verticalCentered="false"/>
  <pageMargins left="0.511805555555555" right="0.511805555555555" top="1.18125" bottom="1.1812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4" zoomScaleNormal="94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395348837209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0" activeCellId="0" sqref="H20"/>
    </sheetView>
  </sheetViews>
  <sheetFormatPr defaultRowHeight="15"/>
  <cols>
    <col collapsed="false" hidden="false" max="1" min="1" style="1" width="40.1162790697674"/>
    <col collapsed="false" hidden="false" max="2" min="2" style="1" width="13.1674418604651"/>
    <col collapsed="false" hidden="false" max="3" min="3" style="1" width="13.293023255814"/>
    <col collapsed="false" hidden="false" max="4" min="4" style="1" width="9.84651162790698"/>
    <col collapsed="false" hidden="false" max="5" min="5" style="1" width="11.0744186046512"/>
    <col collapsed="false" hidden="false" max="6" min="6" style="1" width="15.506976744186"/>
    <col collapsed="false" hidden="false" max="7" min="7" style="1" width="17.2279069767442"/>
    <col collapsed="false" hidden="false" max="1025" min="8" style="1" width="8.86046511627907"/>
  </cols>
  <sheetData>
    <row r="1" customFormat="false" ht="23.25" hidden="false" customHeight="false" outlineLevel="0" collapsed="false">
      <c r="A1" s="45" t="s">
        <v>114</v>
      </c>
      <c r="B1" s="45"/>
      <c r="C1" s="45"/>
      <c r="D1" s="45"/>
      <c r="E1" s="45"/>
      <c r="F1" s="45"/>
    </row>
    <row r="3" customFormat="false" ht="33.75" hidden="false" customHeight="true" outlineLevel="0" collapsed="false">
      <c r="A3" s="5" t="s">
        <v>115</v>
      </c>
      <c r="B3" s="5" t="s">
        <v>2</v>
      </c>
      <c r="C3" s="5" t="s">
        <v>116</v>
      </c>
      <c r="D3" s="46" t="s">
        <v>117</v>
      </c>
      <c r="E3" s="46" t="s">
        <v>118</v>
      </c>
      <c r="F3" s="46" t="s">
        <v>14</v>
      </c>
    </row>
    <row r="4" customFormat="false" ht="15" hidden="false" customHeight="false" outlineLevel="0" collapsed="false">
      <c r="A4" s="13" t="s">
        <v>119</v>
      </c>
      <c r="B4" s="47" t="s">
        <v>120</v>
      </c>
      <c r="C4" s="48" t="n">
        <v>15</v>
      </c>
      <c r="D4" s="49" t="n">
        <v>0.75</v>
      </c>
      <c r="E4" s="49" t="n">
        <v>2</v>
      </c>
      <c r="F4" s="49" t="n">
        <f aca="false">C4*D4*E4</f>
        <v>22.5</v>
      </c>
      <c r="G4" s="50" t="n">
        <f aca="false">(F4/2)+F5</f>
        <v>26.25</v>
      </c>
      <c r="H4" s="51"/>
    </row>
    <row r="5" customFormat="false" ht="15" hidden="false" customHeight="false" outlineLevel="0" collapsed="false">
      <c r="A5" s="13" t="s">
        <v>121</v>
      </c>
      <c r="B5" s="47" t="s">
        <v>16</v>
      </c>
      <c r="C5" s="48" t="n">
        <v>10</v>
      </c>
      <c r="D5" s="49" t="n">
        <v>0.75</v>
      </c>
      <c r="E5" s="49" t="n">
        <v>2</v>
      </c>
      <c r="F5" s="49" t="n">
        <f aca="false">C5*D5*E5</f>
        <v>15</v>
      </c>
      <c r="G5" s="50"/>
      <c r="H5" s="51"/>
    </row>
    <row r="6" customFormat="false" ht="15" hidden="false" customHeight="false" outlineLevel="0" collapsed="false">
      <c r="A6" s="13" t="s">
        <v>122</v>
      </c>
      <c r="B6" s="47" t="s">
        <v>31</v>
      </c>
      <c r="C6" s="48" t="n">
        <v>12</v>
      </c>
      <c r="D6" s="49" t="n">
        <v>0.75</v>
      </c>
      <c r="E6" s="49" t="n">
        <v>1</v>
      </c>
      <c r="F6" s="49" t="n">
        <f aca="false">C6*D6*E6</f>
        <v>9</v>
      </c>
      <c r="G6" s="50" t="n">
        <f aca="false">F6+F7+(F4/2)</f>
        <v>31.5</v>
      </c>
      <c r="H6" s="51"/>
    </row>
    <row r="7" customFormat="false" ht="15" hidden="false" customHeight="false" outlineLevel="0" collapsed="false">
      <c r="A7" s="14" t="s">
        <v>123</v>
      </c>
      <c r="B7" s="52" t="s">
        <v>31</v>
      </c>
      <c r="C7" s="52" t="n">
        <v>15</v>
      </c>
      <c r="D7" s="53" t="n">
        <v>0.75</v>
      </c>
      <c r="E7" s="53" t="n">
        <v>1</v>
      </c>
      <c r="F7" s="53" t="n">
        <f aca="false">C7*D7*E7</f>
        <v>11.25</v>
      </c>
      <c r="G7" s="50"/>
      <c r="H7" s="51"/>
    </row>
    <row r="8" s="51" customFormat="true" ht="15" hidden="false" customHeight="false" outlineLevel="0" collapsed="false">
      <c r="A8" s="13" t="s">
        <v>124</v>
      </c>
      <c r="B8" s="8" t="s">
        <v>72</v>
      </c>
      <c r="C8" s="8" t="n">
        <v>24</v>
      </c>
      <c r="D8" s="49" t="n">
        <v>0.75</v>
      </c>
      <c r="E8" s="49" t="n">
        <v>1</v>
      </c>
      <c r="F8" s="49" t="n">
        <f aca="false">C8*D8*E8</f>
        <v>18</v>
      </c>
    </row>
    <row r="9" customFormat="false" ht="15" hidden="false" customHeight="false" outlineLevel="0" collapsed="false">
      <c r="A9" s="6" t="s">
        <v>125</v>
      </c>
      <c r="B9" s="54" t="s">
        <v>95</v>
      </c>
      <c r="C9" s="55" t="n">
        <v>16</v>
      </c>
      <c r="D9" s="56" t="n">
        <v>0.75</v>
      </c>
      <c r="E9" s="56" t="n">
        <v>2</v>
      </c>
      <c r="F9" s="56" t="n">
        <f aca="false">C9*D9*E9</f>
        <v>24</v>
      </c>
      <c r="H9" s="51"/>
    </row>
    <row r="10" customFormat="false" ht="15" hidden="false" customHeight="false" outlineLevel="0" collapsed="false">
      <c r="A10" s="13" t="s">
        <v>126</v>
      </c>
      <c r="B10" s="47" t="s">
        <v>102</v>
      </c>
      <c r="C10" s="48" t="n">
        <v>14</v>
      </c>
      <c r="D10" s="49" t="n">
        <v>0.75</v>
      </c>
      <c r="E10" s="49" t="n">
        <v>2</v>
      </c>
      <c r="F10" s="49" t="n">
        <f aca="false">C10*D10*E10</f>
        <v>21</v>
      </c>
      <c r="H10" s="51"/>
    </row>
    <row r="11" customFormat="false" ht="15" hidden="false" customHeight="false" outlineLevel="0" collapsed="false">
      <c r="A11" s="13" t="s">
        <v>127</v>
      </c>
      <c r="B11" s="47" t="s">
        <v>102</v>
      </c>
      <c r="C11" s="48" t="n">
        <v>20</v>
      </c>
      <c r="D11" s="49" t="n">
        <v>0.75</v>
      </c>
      <c r="E11" s="49" t="n">
        <v>4.5</v>
      </c>
      <c r="F11" s="49" t="n">
        <f aca="false">C11*D11*E11</f>
        <v>67.5</v>
      </c>
      <c r="H11" s="51"/>
    </row>
    <row r="12" customFormat="false" ht="15" hidden="false" customHeight="false" outlineLevel="0" collapsed="false">
      <c r="A12" s="13" t="s">
        <v>128</v>
      </c>
      <c r="B12" s="47" t="s">
        <v>102</v>
      </c>
      <c r="C12" s="48" t="n">
        <v>17</v>
      </c>
      <c r="D12" s="49" t="n">
        <v>0.75</v>
      </c>
      <c r="E12" s="49" t="n">
        <v>2</v>
      </c>
      <c r="F12" s="49" t="n">
        <f aca="false">C12*D12*E12</f>
        <v>25.5</v>
      </c>
      <c r="H12" s="51"/>
    </row>
    <row r="13" customFormat="false" ht="15" hidden="false" customHeight="false" outlineLevel="0" collapsed="false">
      <c r="A13" s="13" t="s">
        <v>129</v>
      </c>
      <c r="B13" s="47" t="s">
        <v>130</v>
      </c>
      <c r="C13" s="48" t="n">
        <v>10</v>
      </c>
      <c r="D13" s="49" t="n">
        <v>0.75</v>
      </c>
      <c r="E13" s="49" t="n">
        <v>1</v>
      </c>
      <c r="F13" s="49" t="n">
        <f aca="false">C13*D13*E13</f>
        <v>7.5</v>
      </c>
      <c r="H13" s="51"/>
    </row>
    <row r="14" customFormat="false" ht="15" hidden="false" customHeight="false" outlineLevel="0" collapsed="false">
      <c r="A14" s="13" t="s">
        <v>131</v>
      </c>
      <c r="B14" s="47" t="s">
        <v>132</v>
      </c>
      <c r="C14" s="48" t="n">
        <v>15</v>
      </c>
      <c r="D14" s="49" t="n">
        <v>0.75</v>
      </c>
      <c r="E14" s="49" t="n">
        <v>1</v>
      </c>
      <c r="F14" s="49" t="n">
        <f aca="false">C14*D14*E14</f>
        <v>11.25</v>
      </c>
      <c r="H14" s="51"/>
    </row>
    <row r="15" customFormat="false" ht="15.75" hidden="false" customHeight="false" outlineLevel="0" collapsed="false">
      <c r="A15" s="13" t="s">
        <v>133</v>
      </c>
      <c r="B15" s="47" t="s">
        <v>46</v>
      </c>
      <c r="C15" s="48" t="n">
        <v>26</v>
      </c>
      <c r="D15" s="49" t="n">
        <v>0.75</v>
      </c>
      <c r="E15" s="49" t="n">
        <v>2</v>
      </c>
      <c r="F15" s="49" t="n">
        <f aca="false">C15*D15*E15</f>
        <v>39</v>
      </c>
      <c r="H15" s="51"/>
    </row>
    <row r="16" customFormat="false" ht="15.75" hidden="false" customHeight="true" outlineLevel="0" collapsed="false">
      <c r="F16" s="57" t="n">
        <f aca="false">SUM(F4:F15)</f>
        <v>271.5</v>
      </c>
      <c r="G16" s="42" t="s">
        <v>112</v>
      </c>
    </row>
    <row r="18" customFormat="false" ht="23.25" hidden="false" customHeight="false" outlineLevel="0" collapsed="false">
      <c r="A18" s="45" t="s">
        <v>134</v>
      </c>
      <c r="B18" s="45"/>
      <c r="C18" s="45"/>
      <c r="D18" s="45"/>
      <c r="E18" s="45"/>
      <c r="F18" s="45"/>
    </row>
    <row r="20" customFormat="false" ht="30" hidden="false" customHeight="false" outlineLevel="0" collapsed="false">
      <c r="A20" s="5" t="s">
        <v>115</v>
      </c>
      <c r="B20" s="5" t="s">
        <v>2</v>
      </c>
      <c r="C20" s="5" t="s">
        <v>116</v>
      </c>
      <c r="D20" s="46" t="s">
        <v>117</v>
      </c>
      <c r="E20" s="58" t="s">
        <v>118</v>
      </c>
      <c r="F20" s="5" t="s">
        <v>14</v>
      </c>
    </row>
    <row r="21" customFormat="false" ht="15" hidden="false" customHeight="false" outlineLevel="0" collapsed="false">
      <c r="A21" s="59" t="s">
        <v>135</v>
      </c>
      <c r="B21" s="60" t="s">
        <v>136</v>
      </c>
      <c r="C21" s="60" t="n">
        <v>3</v>
      </c>
      <c r="D21" s="8" t="n">
        <v>0.38</v>
      </c>
      <c r="E21" s="47" t="n">
        <v>2</v>
      </c>
      <c r="F21" s="61" t="n">
        <f aca="false">C21*D21*E21</f>
        <v>2.28</v>
      </c>
    </row>
    <row r="22" customFormat="false" ht="15.75" hidden="false" customHeight="false" outlineLevel="0" collapsed="false">
      <c r="A22" s="13" t="s">
        <v>137</v>
      </c>
      <c r="B22" s="47" t="s">
        <v>102</v>
      </c>
      <c r="C22" s="47" t="n">
        <v>8</v>
      </c>
      <c r="D22" s="8" t="n">
        <v>0.38</v>
      </c>
      <c r="E22" s="47" t="n">
        <v>2</v>
      </c>
      <c r="F22" s="62" t="n">
        <f aca="false">C22*D22*E22</f>
        <v>6.08</v>
      </c>
    </row>
    <row r="23" customFormat="false" ht="15.75" hidden="false" customHeight="false" outlineLevel="0" collapsed="false">
      <c r="F23" s="63" t="n">
        <f aca="false">SUM(F21:F22)</f>
        <v>8.36</v>
      </c>
      <c r="G23" s="42" t="s">
        <v>112</v>
      </c>
    </row>
    <row r="24" customFormat="false" ht="15" hidden="false" customHeight="false" outlineLevel="0" collapsed="false">
      <c r="F24" s="64"/>
    </row>
    <row r="26" customFormat="false" ht="15" hidden="false" customHeight="false" outlineLevel="0" collapsed="false">
      <c r="A26" s="43" t="s">
        <v>138</v>
      </c>
    </row>
  </sheetData>
  <autoFilter ref="A3:F16"/>
  <mergeCells count="2">
    <mergeCell ref="A1:F1"/>
    <mergeCell ref="A18:F18"/>
  </mergeCells>
  <printOptions headings="false" gridLines="false" gridLinesSet="true" horizontalCentered="false" verticalCentered="false"/>
  <pageMargins left="0.511805555555555" right="0.511805555555555" top="1.18125" bottom="1.1812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4" activeCellId="0" sqref="K14"/>
    </sheetView>
  </sheetViews>
  <sheetFormatPr defaultRowHeight="14.25"/>
  <cols>
    <col collapsed="false" hidden="false" max="1" min="1" style="0" width="19.4418604651163"/>
    <col collapsed="false" hidden="false" max="2" min="2" style="0" width="13.046511627907"/>
    <col collapsed="false" hidden="false" max="6" min="3" style="0" width="12.8"/>
    <col collapsed="false" hidden="false" max="7" min="7" style="0" width="15.2604651162791"/>
    <col collapsed="false" hidden="true" max="8" min="8" style="0" width="0"/>
    <col collapsed="false" hidden="false" max="9" min="9" style="0" width="16.4883720930233"/>
    <col collapsed="false" hidden="false" max="1025" min="10" style="0" width="8.86046511627907"/>
  </cols>
  <sheetData>
    <row r="1" customFormat="false" ht="20.25" hidden="false" customHeight="false" outlineLevel="0" collapsed="false">
      <c r="A1" s="65" t="s">
        <v>139</v>
      </c>
      <c r="B1" s="65"/>
      <c r="C1" s="65"/>
      <c r="D1" s="65"/>
      <c r="E1" s="65"/>
      <c r="F1" s="65"/>
      <c r="G1" s="65"/>
    </row>
    <row r="4" customFormat="false" ht="45" hidden="false" customHeight="false" outlineLevel="0" collapsed="false">
      <c r="A4" s="66" t="s">
        <v>2</v>
      </c>
      <c r="B4" s="67" t="s">
        <v>140</v>
      </c>
      <c r="C4" s="67" t="s">
        <v>141</v>
      </c>
      <c r="D4" s="67" t="s">
        <v>142</v>
      </c>
      <c r="E4" s="66" t="s">
        <v>143</v>
      </c>
      <c r="F4" s="68" t="s">
        <v>144</v>
      </c>
    </row>
    <row r="5" customFormat="false" ht="15" hidden="false" customHeight="false" outlineLevel="0" collapsed="false">
      <c r="A5" s="69" t="s">
        <v>16</v>
      </c>
      <c r="B5" s="70" t="n">
        <f aca="false">SUM('Graduação-vagas '!N4:N10)</f>
        <v>3067.01425</v>
      </c>
      <c r="C5" s="70" t="n">
        <f aca="false">'Mestrado e Doutorado-vagas'!F5+(('Mestrado e Doutorado-vagas'!F4)/2)</f>
        <v>26.25</v>
      </c>
      <c r="D5" s="70"/>
      <c r="E5" s="71" t="n">
        <f aca="false">SUM(B5:D5)</f>
        <v>3093.26425</v>
      </c>
      <c r="F5" s="72" t="n">
        <f aca="false">E5/E15</f>
        <v>0.119844958667598</v>
      </c>
    </row>
    <row r="6" customFormat="false" ht="15" hidden="false" customHeight="false" outlineLevel="0" collapsed="false">
      <c r="A6" s="69" t="s">
        <v>31</v>
      </c>
      <c r="B6" s="70" t="n">
        <f aca="false">SUM('Graduação-vagas '!N11:N21)</f>
        <v>3824.22</v>
      </c>
      <c r="C6" s="70" t="n">
        <f aca="false">'Mestrado e Doutorado-vagas'!F6+'Mestrado e Doutorado-vagas'!F7+(('Mestrado e Doutorado-vagas'!F4)/2)</f>
        <v>31.5</v>
      </c>
      <c r="D6" s="70"/>
      <c r="E6" s="71" t="n">
        <f aca="false">SUM(B6:D6)</f>
        <v>3855.72</v>
      </c>
      <c r="F6" s="72" t="n">
        <f aca="false">E6/E15</f>
        <v>0.149385428042183</v>
      </c>
    </row>
    <row r="7" customFormat="false" ht="15" hidden="false" customHeight="false" outlineLevel="0" collapsed="false">
      <c r="A7" s="69" t="s">
        <v>46</v>
      </c>
      <c r="B7" s="70" t="n">
        <f aca="false">SUM('Graduação-vagas '!N22:N26)</f>
        <v>1880.2986</v>
      </c>
      <c r="C7" s="70" t="n">
        <f aca="false">'Mestrado e Doutorado-vagas'!F15</f>
        <v>39</v>
      </c>
      <c r="D7" s="70"/>
      <c r="E7" s="71" t="n">
        <f aca="false">SUM(B7:D7)</f>
        <v>1919.2986</v>
      </c>
      <c r="F7" s="72" t="n">
        <f aca="false">E7/E15</f>
        <v>0.0743610124443069</v>
      </c>
    </row>
    <row r="8" customFormat="false" ht="15" hidden="false" customHeight="false" outlineLevel="0" collapsed="false">
      <c r="A8" s="69" t="s">
        <v>55</v>
      </c>
      <c r="B8" s="70" t="n">
        <f aca="false">SUM('Graduação-vagas '!N27:N31)</f>
        <v>2207.58575</v>
      </c>
      <c r="C8" s="70"/>
      <c r="D8" s="70"/>
      <c r="E8" s="71" t="n">
        <f aca="false">SUM(B8:D8)</f>
        <v>2207.58575</v>
      </c>
      <c r="F8" s="72" t="n">
        <f aca="false">E8/E15</f>
        <v>0.0855303658469946</v>
      </c>
    </row>
    <row r="9" customFormat="false" ht="15" hidden="false" customHeight="false" outlineLevel="0" collapsed="false">
      <c r="A9" s="69" t="s">
        <v>65</v>
      </c>
      <c r="B9" s="70" t="n">
        <f aca="false">SUM('Graduação-vagas '!N32:N38)</f>
        <v>3219.23625</v>
      </c>
      <c r="C9" s="70"/>
      <c r="D9" s="70"/>
      <c r="E9" s="71" t="n">
        <f aca="false">SUM(B9:D9)</f>
        <v>3219.23625</v>
      </c>
      <c r="F9" s="72" t="n">
        <f aca="false">E9/E15</f>
        <v>0.124725598636613</v>
      </c>
    </row>
    <row r="10" customFormat="false" ht="15" hidden="false" customHeight="false" outlineLevel="0" collapsed="false">
      <c r="A10" s="69" t="s">
        <v>72</v>
      </c>
      <c r="B10" s="70" t="n">
        <f aca="false">SUM('Graduação-vagas '!N39:N43)</f>
        <v>1248.8675</v>
      </c>
      <c r="C10" s="70" t="n">
        <f aca="false">'Mestrado e Doutorado-vagas'!F8</f>
        <v>18</v>
      </c>
      <c r="D10" s="70"/>
      <c r="E10" s="71" t="n">
        <f aca="false">SUM(B10:D10)</f>
        <v>1266.8675</v>
      </c>
      <c r="F10" s="72" t="n">
        <f aca="false">E10/E15</f>
        <v>0.049083321340821</v>
      </c>
    </row>
    <row r="11" customFormat="false" ht="15" hidden="false" customHeight="false" outlineLevel="0" collapsed="false">
      <c r="A11" s="69" t="s">
        <v>79</v>
      </c>
      <c r="B11" s="70" t="n">
        <f aca="false">SUM('Graduação-vagas '!N44:N49)</f>
        <v>1543.13975</v>
      </c>
      <c r="C11" s="70" t="n">
        <f aca="false">'Mestrado e Doutorado-vagas'!F13</f>
        <v>7.5</v>
      </c>
      <c r="D11" s="70"/>
      <c r="E11" s="71" t="n">
        <f aca="false">SUM(B11:D11)</f>
        <v>1550.63975</v>
      </c>
      <c r="F11" s="72" t="n">
        <f aca="false">E11/E15</f>
        <v>0.0600777501460101</v>
      </c>
    </row>
    <row r="12" customFormat="false" ht="15" hidden="false" customHeight="false" outlineLevel="0" collapsed="false">
      <c r="A12" s="69" t="s">
        <v>88</v>
      </c>
      <c r="B12" s="70" t="n">
        <f aca="false">SUM('Graduação-vagas '!N50:N55)</f>
        <v>1328.43</v>
      </c>
      <c r="C12" s="70" t="n">
        <f aca="false">'Mestrado e Doutorado-vagas'!F14</f>
        <v>11.25</v>
      </c>
      <c r="D12" s="70"/>
      <c r="E12" s="71" t="n">
        <f aca="false">SUM(B12:D12)</f>
        <v>1339.68</v>
      </c>
      <c r="F12" s="72" t="n">
        <f aca="false">E12/E15</f>
        <v>0.0519043577437034</v>
      </c>
    </row>
    <row r="13" customFormat="false" ht="15" hidden="false" customHeight="false" outlineLevel="0" collapsed="false">
      <c r="A13" s="69" t="s">
        <v>95</v>
      </c>
      <c r="B13" s="70" t="n">
        <f aca="false">SUM('Graduação-vagas '!N56:N60)</f>
        <v>1822.10625</v>
      </c>
      <c r="C13" s="70" t="n">
        <f aca="false">'Mestrado e Doutorado-vagas'!F9</f>
        <v>24</v>
      </c>
      <c r="D13" s="70" t="n">
        <f aca="false">'Mestrado e Doutorado-vagas'!F21</f>
        <v>2.28</v>
      </c>
      <c r="E13" s="71" t="n">
        <f aca="false">SUM(B13:D13)</f>
        <v>1848.38625</v>
      </c>
      <c r="F13" s="72" t="n">
        <f aca="false">E13/E15</f>
        <v>0.0716135951634288</v>
      </c>
    </row>
    <row r="14" customFormat="false" ht="15.75" hidden="false" customHeight="false" outlineLevel="0" collapsed="false">
      <c r="A14" s="73" t="s">
        <v>102</v>
      </c>
      <c r="B14" s="74" t="n">
        <f aca="false">SUM('Graduação-vagas '!N61:N68)</f>
        <v>5389.79125</v>
      </c>
      <c r="C14" s="74" t="n">
        <f aca="false">'Mestrado e Doutorado-vagas'!F10+'Mestrado e Doutorado-vagas'!F11+'Mestrado e Doutorado-vagas'!F12</f>
        <v>114</v>
      </c>
      <c r="D14" s="74" t="n">
        <f aca="false">'Mestrado e Doutorado-vagas'!F22</f>
        <v>6.08</v>
      </c>
      <c r="E14" s="71" t="n">
        <f aca="false">SUM(B14:D14)</f>
        <v>5509.87125</v>
      </c>
      <c r="F14" s="72" t="n">
        <f aca="false">E14/E15</f>
        <v>0.21347361196834</v>
      </c>
    </row>
    <row r="15" customFormat="false" ht="15.75" hidden="false" customHeight="false" outlineLevel="0" collapsed="false">
      <c r="A15" s="75" t="s">
        <v>145</v>
      </c>
      <c r="B15" s="75"/>
      <c r="C15" s="75"/>
      <c r="D15" s="75"/>
      <c r="E15" s="76" t="n">
        <f aca="false">SUM(E5:E14)</f>
        <v>25810.5496</v>
      </c>
    </row>
  </sheetData>
  <mergeCells count="2">
    <mergeCell ref="A1:G1"/>
    <mergeCell ref="A15:D1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27" activeCellId="0" sqref="K27"/>
    </sheetView>
  </sheetViews>
  <sheetFormatPr defaultRowHeight="15"/>
  <cols>
    <col collapsed="false" hidden="false" max="1" min="1" style="1" width="38.5162790697674"/>
    <col collapsed="false" hidden="false" max="2" min="2" style="1" width="19.3209302325581"/>
    <col collapsed="false" hidden="false" max="3" min="3" style="1" width="10.5813953488372"/>
    <col collapsed="false" hidden="false" max="4" min="4" style="1" width="9.72093023255814"/>
    <col collapsed="false" hidden="false" max="6" min="5" style="1" width="11.0744186046512"/>
    <col collapsed="false" hidden="false" max="8" min="7" style="1" width="9.84651162790698"/>
    <col collapsed="false" hidden="false" max="9" min="9" style="1" width="11.3209302325581"/>
    <col collapsed="false" hidden="false" max="10" min="10" style="1" width="12.8"/>
    <col collapsed="false" hidden="false" max="11" min="11" style="77" width="17.2279069767442"/>
    <col collapsed="false" hidden="false" max="12" min="12" style="1" width="27.9348837209302"/>
    <col collapsed="false" hidden="false" max="1025" min="13" style="1" width="8.86046511627907"/>
  </cols>
  <sheetData>
    <row r="1" customFormat="false" ht="23.25" hidden="false" customHeight="false" outlineLevel="0" collapsed="false">
      <c r="A1" s="45" t="s">
        <v>146</v>
      </c>
      <c r="B1" s="45"/>
      <c r="C1" s="45"/>
      <c r="D1" s="45"/>
      <c r="E1" s="45"/>
      <c r="F1" s="45"/>
      <c r="G1" s="45"/>
      <c r="H1" s="45"/>
      <c r="I1" s="45"/>
    </row>
    <row r="2" customFormat="false" ht="15.75" hidden="false" customHeight="false" outlineLevel="0" collapsed="false"/>
    <row r="3" customFormat="false" ht="30.75" hidden="false" customHeight="false" outlineLevel="0" collapsed="false">
      <c r="A3" s="78" t="s">
        <v>1</v>
      </c>
      <c r="B3" s="79" t="s">
        <v>2</v>
      </c>
      <c r="C3" s="79" t="s">
        <v>3</v>
      </c>
      <c r="D3" s="79" t="s">
        <v>4</v>
      </c>
      <c r="E3" s="79" t="s">
        <v>147</v>
      </c>
      <c r="F3" s="79" t="s">
        <v>7</v>
      </c>
      <c r="G3" s="79" t="s">
        <v>8</v>
      </c>
      <c r="H3" s="79" t="s">
        <v>9</v>
      </c>
      <c r="I3" s="79" t="s">
        <v>13</v>
      </c>
      <c r="J3" s="80" t="s">
        <v>14</v>
      </c>
    </row>
    <row r="4" customFormat="false" ht="15" hidden="false" customHeight="false" outlineLevel="0" collapsed="false">
      <c r="A4" s="81" t="s">
        <v>15</v>
      </c>
      <c r="B4" s="82" t="s">
        <v>16</v>
      </c>
      <c r="C4" s="83" t="s">
        <v>17</v>
      </c>
      <c r="D4" s="83" t="s">
        <v>18</v>
      </c>
      <c r="E4" s="84" t="n">
        <v>143</v>
      </c>
      <c r="F4" s="84" t="s">
        <v>19</v>
      </c>
      <c r="G4" s="85" t="n">
        <v>1.5</v>
      </c>
      <c r="H4" s="85" t="s">
        <v>20</v>
      </c>
      <c r="I4" s="83" t="n">
        <v>1.15</v>
      </c>
      <c r="J4" s="86" t="n">
        <f aca="false">E4*G4*I4</f>
        <v>246.675</v>
      </c>
      <c r="K4" s="87" t="n">
        <f aca="false">SUM(J4:J10)</f>
        <v>2518.875</v>
      </c>
    </row>
    <row r="5" customFormat="false" ht="15" hidden="false" customHeight="false" outlineLevel="0" collapsed="false">
      <c r="A5" s="88" t="s">
        <v>21</v>
      </c>
      <c r="B5" s="82" t="s">
        <v>16</v>
      </c>
      <c r="C5" s="83" t="s">
        <v>17</v>
      </c>
      <c r="D5" s="83" t="s">
        <v>22</v>
      </c>
      <c r="E5" s="89" t="n">
        <v>158</v>
      </c>
      <c r="F5" s="89" t="s">
        <v>23</v>
      </c>
      <c r="G5" s="90" t="n">
        <v>2</v>
      </c>
      <c r="H5" s="90" t="s">
        <v>24</v>
      </c>
      <c r="I5" s="91" t="n">
        <v>1</v>
      </c>
      <c r="J5" s="92" t="n">
        <f aca="false">E5*G5*I5</f>
        <v>316</v>
      </c>
      <c r="K5" s="87"/>
    </row>
    <row r="6" customFormat="false" ht="15" hidden="false" customHeight="false" outlineLevel="0" collapsed="false">
      <c r="A6" s="88" t="s">
        <v>25</v>
      </c>
      <c r="B6" s="93" t="s">
        <v>16</v>
      </c>
      <c r="C6" s="91" t="s">
        <v>17</v>
      </c>
      <c r="D6" s="91" t="s">
        <v>22</v>
      </c>
      <c r="E6" s="89" t="n">
        <v>296</v>
      </c>
      <c r="F6" s="89" t="s">
        <v>23</v>
      </c>
      <c r="G6" s="90" t="n">
        <v>2</v>
      </c>
      <c r="H6" s="90" t="s">
        <v>24</v>
      </c>
      <c r="I6" s="91" t="n">
        <v>1</v>
      </c>
      <c r="J6" s="92" t="n">
        <f aca="false">E6*G6*I6</f>
        <v>592</v>
      </c>
      <c r="K6" s="87"/>
    </row>
    <row r="7" customFormat="false" ht="15" hidden="false" customHeight="false" outlineLevel="0" collapsed="false">
      <c r="A7" s="88" t="s">
        <v>26</v>
      </c>
      <c r="B7" s="93" t="s">
        <v>16</v>
      </c>
      <c r="C7" s="91" t="s">
        <v>17</v>
      </c>
      <c r="D7" s="91" t="s">
        <v>18</v>
      </c>
      <c r="E7" s="89" t="n">
        <v>134</v>
      </c>
      <c r="F7" s="89" t="s">
        <v>23</v>
      </c>
      <c r="G7" s="90" t="n">
        <v>2</v>
      </c>
      <c r="H7" s="90" t="s">
        <v>24</v>
      </c>
      <c r="I7" s="91" t="n">
        <v>1.15</v>
      </c>
      <c r="J7" s="92" t="n">
        <f aca="false">E7*G7*I7</f>
        <v>308.2</v>
      </c>
      <c r="K7" s="87"/>
    </row>
    <row r="8" customFormat="false" ht="15" hidden="false" customHeight="false" outlineLevel="0" collapsed="false">
      <c r="A8" s="88" t="s">
        <v>27</v>
      </c>
      <c r="B8" s="93" t="s">
        <v>16</v>
      </c>
      <c r="C8" s="91" t="s">
        <v>17</v>
      </c>
      <c r="D8" s="91" t="s">
        <v>22</v>
      </c>
      <c r="E8" s="89" t="n">
        <v>90</v>
      </c>
      <c r="F8" s="89" t="s">
        <v>23</v>
      </c>
      <c r="G8" s="90" t="n">
        <v>2</v>
      </c>
      <c r="H8" s="90" t="s">
        <v>24</v>
      </c>
      <c r="I8" s="91" t="n">
        <v>1</v>
      </c>
      <c r="J8" s="92" t="n">
        <f aca="false">E8*G8*I8</f>
        <v>180</v>
      </c>
      <c r="K8" s="87"/>
    </row>
    <row r="9" customFormat="false" ht="15" hidden="false" customHeight="false" outlineLevel="0" collapsed="false">
      <c r="A9" s="88" t="s">
        <v>28</v>
      </c>
      <c r="B9" s="93" t="s">
        <v>16</v>
      </c>
      <c r="C9" s="91" t="s">
        <v>17</v>
      </c>
      <c r="D9" s="91" t="s">
        <v>22</v>
      </c>
      <c r="E9" s="89" t="n">
        <v>210</v>
      </c>
      <c r="F9" s="89" t="s">
        <v>23</v>
      </c>
      <c r="G9" s="90" t="n">
        <v>2</v>
      </c>
      <c r="H9" s="90" t="s">
        <v>24</v>
      </c>
      <c r="I9" s="91" t="n">
        <v>1</v>
      </c>
      <c r="J9" s="92" t="n">
        <f aca="false">E9*G9*I9</f>
        <v>420</v>
      </c>
      <c r="K9" s="87"/>
    </row>
    <row r="10" customFormat="false" ht="15.75" hidden="false" customHeight="false" outlineLevel="0" collapsed="false">
      <c r="A10" s="94" t="s">
        <v>29</v>
      </c>
      <c r="B10" s="95" t="s">
        <v>16</v>
      </c>
      <c r="C10" s="96" t="s">
        <v>17</v>
      </c>
      <c r="D10" s="96" t="s">
        <v>22</v>
      </c>
      <c r="E10" s="97" t="n">
        <v>228</v>
      </c>
      <c r="F10" s="97" t="s">
        <v>23</v>
      </c>
      <c r="G10" s="98" t="n">
        <v>2</v>
      </c>
      <c r="H10" s="98" t="s">
        <v>24</v>
      </c>
      <c r="I10" s="96" t="n">
        <v>1</v>
      </c>
      <c r="J10" s="99" t="n">
        <f aca="false">E10*G10*I10</f>
        <v>456</v>
      </c>
      <c r="K10" s="87"/>
    </row>
    <row r="11" customFormat="false" ht="15" hidden="false" customHeight="false" outlineLevel="0" collapsed="false">
      <c r="A11" s="100" t="s">
        <v>30</v>
      </c>
      <c r="B11" s="101" t="s">
        <v>31</v>
      </c>
      <c r="C11" s="102" t="s">
        <v>17</v>
      </c>
      <c r="D11" s="102" t="s">
        <v>22</v>
      </c>
      <c r="E11" s="103" t="n">
        <v>101</v>
      </c>
      <c r="F11" s="103" t="s">
        <v>23</v>
      </c>
      <c r="G11" s="104" t="n">
        <v>2</v>
      </c>
      <c r="H11" s="104" t="s">
        <v>24</v>
      </c>
      <c r="I11" s="102" t="n">
        <v>1</v>
      </c>
      <c r="J11" s="105" t="n">
        <f aca="false">E11*G11*I11</f>
        <v>202</v>
      </c>
      <c r="K11" s="87" t="n">
        <f aca="false">SUM(J11:J21)</f>
        <v>2715.25</v>
      </c>
    </row>
    <row r="12" customFormat="false" ht="15" hidden="false" customHeight="false" outlineLevel="0" collapsed="false">
      <c r="A12" s="88" t="s">
        <v>32</v>
      </c>
      <c r="B12" s="93" t="s">
        <v>31</v>
      </c>
      <c r="C12" s="91" t="s">
        <v>17</v>
      </c>
      <c r="D12" s="91" t="s">
        <v>18</v>
      </c>
      <c r="E12" s="89" t="n">
        <v>177</v>
      </c>
      <c r="F12" s="89" t="s">
        <v>23</v>
      </c>
      <c r="G12" s="90" t="n">
        <v>2</v>
      </c>
      <c r="H12" s="90" t="s">
        <v>24</v>
      </c>
      <c r="I12" s="91" t="n">
        <v>1.15</v>
      </c>
      <c r="J12" s="92" t="n">
        <f aca="false">E12*G12*I12</f>
        <v>407.1</v>
      </c>
      <c r="K12" s="87"/>
    </row>
    <row r="13" customFormat="false" ht="15" hidden="false" customHeight="false" outlineLevel="0" collapsed="false">
      <c r="A13" s="88" t="s">
        <v>33</v>
      </c>
      <c r="B13" s="82" t="s">
        <v>31</v>
      </c>
      <c r="C13" s="83" t="s">
        <v>17</v>
      </c>
      <c r="D13" s="83" t="s">
        <v>22</v>
      </c>
      <c r="E13" s="89" t="n">
        <v>153</v>
      </c>
      <c r="F13" s="89" t="s">
        <v>23</v>
      </c>
      <c r="G13" s="90" t="n">
        <v>2</v>
      </c>
      <c r="H13" s="90" t="s">
        <v>24</v>
      </c>
      <c r="I13" s="91" t="n">
        <v>1</v>
      </c>
      <c r="J13" s="92" t="n">
        <f aca="false">E13*G13*I13</f>
        <v>306</v>
      </c>
      <c r="K13" s="87"/>
    </row>
    <row r="14" customFormat="false" ht="15" hidden="false" customHeight="false" outlineLevel="0" collapsed="false">
      <c r="A14" s="88" t="s">
        <v>34</v>
      </c>
      <c r="B14" s="82" t="s">
        <v>31</v>
      </c>
      <c r="C14" s="83" t="s">
        <v>17</v>
      </c>
      <c r="D14" s="83" t="s">
        <v>18</v>
      </c>
      <c r="E14" s="89" t="n">
        <v>252</v>
      </c>
      <c r="F14" s="89" t="s">
        <v>23</v>
      </c>
      <c r="G14" s="90" t="n">
        <v>2</v>
      </c>
      <c r="H14" s="90" t="s">
        <v>24</v>
      </c>
      <c r="I14" s="91" t="n">
        <v>1.15</v>
      </c>
      <c r="J14" s="92" t="n">
        <f aca="false">E14*G14*I14</f>
        <v>579.6</v>
      </c>
      <c r="K14" s="87"/>
    </row>
    <row r="15" customFormat="false" ht="15" hidden="false" customHeight="false" outlineLevel="0" collapsed="false">
      <c r="A15" s="88" t="s">
        <v>35</v>
      </c>
      <c r="B15" s="82" t="s">
        <v>31</v>
      </c>
      <c r="C15" s="83" t="s">
        <v>17</v>
      </c>
      <c r="D15" s="83" t="s">
        <v>22</v>
      </c>
      <c r="E15" s="89" t="n">
        <v>246</v>
      </c>
      <c r="F15" s="89" t="s">
        <v>23</v>
      </c>
      <c r="G15" s="90" t="n">
        <v>2</v>
      </c>
      <c r="H15" s="90" t="s">
        <v>24</v>
      </c>
      <c r="I15" s="91" t="n">
        <v>1</v>
      </c>
      <c r="J15" s="92" t="n">
        <f aca="false">E15*G15*I15</f>
        <v>492</v>
      </c>
      <c r="K15" s="87"/>
    </row>
    <row r="16" customFormat="false" ht="15" hidden="false" customHeight="false" outlineLevel="0" collapsed="false">
      <c r="A16" s="88" t="s">
        <v>36</v>
      </c>
      <c r="B16" s="93" t="s">
        <v>31</v>
      </c>
      <c r="C16" s="91" t="s">
        <v>37</v>
      </c>
      <c r="D16" s="91" t="s">
        <v>22</v>
      </c>
      <c r="E16" s="89" t="n">
        <v>90</v>
      </c>
      <c r="F16" s="89" t="s">
        <v>38</v>
      </c>
      <c r="G16" s="90" t="n">
        <v>1</v>
      </c>
      <c r="H16" s="90" t="s">
        <v>39</v>
      </c>
      <c r="I16" s="91" t="n">
        <v>1</v>
      </c>
      <c r="J16" s="92" t="n">
        <f aca="false">E16*G16*I16</f>
        <v>90</v>
      </c>
      <c r="K16" s="87"/>
    </row>
    <row r="17" customFormat="false" ht="15" hidden="false" customHeight="false" outlineLevel="0" collapsed="false">
      <c r="A17" s="88" t="s">
        <v>148</v>
      </c>
      <c r="B17" s="93" t="s">
        <v>31</v>
      </c>
      <c r="C17" s="91" t="s">
        <v>37</v>
      </c>
      <c r="D17" s="91" t="s">
        <v>22</v>
      </c>
      <c r="E17" s="89" t="n">
        <f aca="false">74</f>
        <v>74</v>
      </c>
      <c r="F17" s="89" t="s">
        <v>38</v>
      </c>
      <c r="G17" s="90" t="n">
        <v>1</v>
      </c>
      <c r="H17" s="90" t="s">
        <v>39</v>
      </c>
      <c r="I17" s="91" t="n">
        <v>1</v>
      </c>
      <c r="J17" s="92" t="n">
        <f aca="false">E17*G17*I17</f>
        <v>74</v>
      </c>
      <c r="K17" s="87"/>
    </row>
    <row r="18" s="51" customFormat="true" ht="15" hidden="false" customHeight="false" outlineLevel="0" collapsed="false">
      <c r="A18" s="88" t="s">
        <v>148</v>
      </c>
      <c r="B18" s="93" t="s">
        <v>31</v>
      </c>
      <c r="C18" s="91" t="s">
        <v>37</v>
      </c>
      <c r="D18" s="91" t="s">
        <v>18</v>
      </c>
      <c r="E18" s="89" t="n">
        <f aca="false">70+35+39+78</f>
        <v>222</v>
      </c>
      <c r="F18" s="89" t="s">
        <v>38</v>
      </c>
      <c r="G18" s="90" t="n">
        <v>1</v>
      </c>
      <c r="H18" s="90" t="s">
        <v>39</v>
      </c>
      <c r="I18" s="91" t="n">
        <v>1.15</v>
      </c>
      <c r="J18" s="92" t="n">
        <f aca="false">E18*G18*I18</f>
        <v>255.3</v>
      </c>
      <c r="K18" s="87"/>
    </row>
    <row r="19" customFormat="false" ht="15" hidden="false" customHeight="false" outlineLevel="0" collapsed="false">
      <c r="A19" s="88" t="s">
        <v>42</v>
      </c>
      <c r="B19" s="93" t="s">
        <v>31</v>
      </c>
      <c r="C19" s="91" t="s">
        <v>37</v>
      </c>
      <c r="D19" s="91" t="s">
        <v>18</v>
      </c>
      <c r="E19" s="89" t="n">
        <v>135</v>
      </c>
      <c r="F19" s="89" t="s">
        <v>38</v>
      </c>
      <c r="G19" s="90" t="n">
        <v>1</v>
      </c>
      <c r="H19" s="90" t="s">
        <v>39</v>
      </c>
      <c r="I19" s="91" t="n">
        <v>1.15</v>
      </c>
      <c r="J19" s="92" t="n">
        <f aca="false">E19*G19*I19</f>
        <v>155.25</v>
      </c>
      <c r="K19" s="87"/>
    </row>
    <row r="20" customFormat="false" ht="15" hidden="false" customHeight="false" outlineLevel="0" collapsed="false">
      <c r="A20" s="88" t="s">
        <v>43</v>
      </c>
      <c r="B20" s="82" t="s">
        <v>31</v>
      </c>
      <c r="C20" s="83" t="s">
        <v>37</v>
      </c>
      <c r="D20" s="83" t="s">
        <v>22</v>
      </c>
      <c r="E20" s="89" t="n">
        <v>51</v>
      </c>
      <c r="F20" s="89" t="s">
        <v>38</v>
      </c>
      <c r="G20" s="90" t="n">
        <v>1</v>
      </c>
      <c r="H20" s="90" t="s">
        <v>39</v>
      </c>
      <c r="I20" s="91" t="n">
        <v>1</v>
      </c>
      <c r="J20" s="92" t="n">
        <f aca="false">E20*G20*I20</f>
        <v>51</v>
      </c>
      <c r="K20" s="87"/>
    </row>
    <row r="21" customFormat="false" ht="15.75" hidden="false" customHeight="false" outlineLevel="0" collapsed="false">
      <c r="A21" s="106" t="s">
        <v>44</v>
      </c>
      <c r="B21" s="107" t="s">
        <v>31</v>
      </c>
      <c r="C21" s="108" t="s">
        <v>37</v>
      </c>
      <c r="D21" s="108" t="s">
        <v>22</v>
      </c>
      <c r="E21" s="109" t="n">
        <v>103</v>
      </c>
      <c r="F21" s="109" t="s">
        <v>38</v>
      </c>
      <c r="G21" s="110" t="n">
        <v>1</v>
      </c>
      <c r="H21" s="110" t="s">
        <v>39</v>
      </c>
      <c r="I21" s="108" t="n">
        <v>1</v>
      </c>
      <c r="J21" s="111" t="n">
        <f aca="false">E21*G21*I21</f>
        <v>103</v>
      </c>
      <c r="K21" s="87"/>
    </row>
    <row r="22" customFormat="false" ht="15" hidden="false" customHeight="false" outlineLevel="0" collapsed="false">
      <c r="A22" s="81" t="s">
        <v>45</v>
      </c>
      <c r="B22" s="82" t="s">
        <v>46</v>
      </c>
      <c r="C22" s="83" t="s">
        <v>37</v>
      </c>
      <c r="D22" s="83" t="s">
        <v>22</v>
      </c>
      <c r="E22" s="84" t="n">
        <v>99</v>
      </c>
      <c r="F22" s="84" t="s">
        <v>38</v>
      </c>
      <c r="G22" s="85" t="n">
        <v>1</v>
      </c>
      <c r="H22" s="85" t="s">
        <v>39</v>
      </c>
      <c r="I22" s="83" t="n">
        <v>1</v>
      </c>
      <c r="J22" s="86" t="n">
        <f aca="false">E22*G22*I22</f>
        <v>99</v>
      </c>
      <c r="K22" s="87" t="n">
        <f aca="false">SUM(J22:J26)</f>
        <v>1092.9</v>
      </c>
    </row>
    <row r="23" customFormat="false" ht="15" hidden="false" customHeight="false" outlineLevel="0" collapsed="false">
      <c r="A23" s="88" t="s">
        <v>47</v>
      </c>
      <c r="B23" s="93" t="s">
        <v>46</v>
      </c>
      <c r="C23" s="91" t="s">
        <v>17</v>
      </c>
      <c r="D23" s="91" t="s">
        <v>22</v>
      </c>
      <c r="E23" s="89" t="n">
        <v>109</v>
      </c>
      <c r="F23" s="89" t="s">
        <v>23</v>
      </c>
      <c r="G23" s="90" t="n">
        <v>2</v>
      </c>
      <c r="H23" s="90" t="s">
        <v>24</v>
      </c>
      <c r="I23" s="91" t="n">
        <v>1</v>
      </c>
      <c r="J23" s="92" t="n">
        <f aca="false">E23*G23*I23</f>
        <v>218</v>
      </c>
      <c r="K23" s="87"/>
    </row>
    <row r="24" customFormat="false" ht="15" hidden="false" customHeight="false" outlineLevel="0" collapsed="false">
      <c r="A24" s="88" t="s">
        <v>48</v>
      </c>
      <c r="B24" s="93" t="s">
        <v>46</v>
      </c>
      <c r="C24" s="91" t="s">
        <v>17</v>
      </c>
      <c r="D24" s="91" t="s">
        <v>22</v>
      </c>
      <c r="E24" s="89" t="n">
        <v>109</v>
      </c>
      <c r="F24" s="89" t="s">
        <v>23</v>
      </c>
      <c r="G24" s="90" t="n">
        <v>2</v>
      </c>
      <c r="H24" s="90" t="s">
        <v>49</v>
      </c>
      <c r="I24" s="91" t="n">
        <v>1</v>
      </c>
      <c r="J24" s="92" t="n">
        <f aca="false">E24*G24*I24</f>
        <v>218</v>
      </c>
      <c r="K24" s="87"/>
    </row>
    <row r="25" customFormat="false" ht="15" hidden="false" customHeight="false" outlineLevel="0" collapsed="false">
      <c r="A25" s="88" t="s">
        <v>50</v>
      </c>
      <c r="B25" s="93" t="s">
        <v>46</v>
      </c>
      <c r="C25" s="91" t="s">
        <v>17</v>
      </c>
      <c r="D25" s="91" t="s">
        <v>22</v>
      </c>
      <c r="E25" s="89" t="n">
        <v>172</v>
      </c>
      <c r="F25" s="89" t="s">
        <v>23</v>
      </c>
      <c r="G25" s="90" t="n">
        <v>2</v>
      </c>
      <c r="H25" s="90" t="s">
        <v>49</v>
      </c>
      <c r="I25" s="91" t="n">
        <v>1</v>
      </c>
      <c r="J25" s="92" t="n">
        <f aca="false">E25*G25*I25</f>
        <v>344</v>
      </c>
      <c r="K25" s="87"/>
    </row>
    <row r="26" customFormat="false" ht="15.75" hidden="false" customHeight="false" outlineLevel="0" collapsed="false">
      <c r="A26" s="94" t="s">
        <v>51</v>
      </c>
      <c r="B26" s="95" t="s">
        <v>46</v>
      </c>
      <c r="C26" s="96" t="s">
        <v>52</v>
      </c>
      <c r="D26" s="96" t="s">
        <v>18</v>
      </c>
      <c r="E26" s="97" t="n">
        <v>93</v>
      </c>
      <c r="F26" s="97" t="s">
        <v>23</v>
      </c>
      <c r="G26" s="98" t="n">
        <v>2</v>
      </c>
      <c r="H26" s="98" t="s">
        <v>53</v>
      </c>
      <c r="I26" s="96" t="n">
        <v>1.15</v>
      </c>
      <c r="J26" s="99" t="n">
        <f aca="false">E26*G26*I26</f>
        <v>213.9</v>
      </c>
      <c r="K26" s="87"/>
    </row>
    <row r="27" customFormat="false" ht="15" hidden="false" customHeight="false" outlineLevel="0" collapsed="false">
      <c r="A27" s="100" t="s">
        <v>54</v>
      </c>
      <c r="B27" s="101" t="s">
        <v>55</v>
      </c>
      <c r="C27" s="102" t="s">
        <v>52</v>
      </c>
      <c r="D27" s="102" t="s">
        <v>18</v>
      </c>
      <c r="E27" s="103" t="n">
        <v>132</v>
      </c>
      <c r="F27" s="103" t="s">
        <v>23</v>
      </c>
      <c r="G27" s="104" t="n">
        <v>2</v>
      </c>
      <c r="H27" s="104" t="s">
        <v>53</v>
      </c>
      <c r="I27" s="102" t="n">
        <v>1.15</v>
      </c>
      <c r="J27" s="105" t="n">
        <f aca="false">E27*G27*I27</f>
        <v>303.6</v>
      </c>
      <c r="K27" s="112" t="n">
        <f aca="false">SUM(J27:J31)</f>
        <v>1461.1</v>
      </c>
    </row>
    <row r="28" customFormat="false" ht="15" hidden="false" customHeight="false" outlineLevel="0" collapsed="false">
      <c r="A28" s="88" t="s">
        <v>56</v>
      </c>
      <c r="B28" s="93" t="s">
        <v>55</v>
      </c>
      <c r="C28" s="91" t="s">
        <v>37</v>
      </c>
      <c r="D28" s="91" t="s">
        <v>18</v>
      </c>
      <c r="E28" s="89" t="n">
        <v>100</v>
      </c>
      <c r="F28" s="89" t="s">
        <v>38</v>
      </c>
      <c r="G28" s="90" t="n">
        <v>1</v>
      </c>
      <c r="H28" s="90" t="s">
        <v>39</v>
      </c>
      <c r="I28" s="91" t="n">
        <v>1.15</v>
      </c>
      <c r="J28" s="92" t="n">
        <f aca="false">E28*G28*I28</f>
        <v>115</v>
      </c>
      <c r="K28" s="112"/>
    </row>
    <row r="29" customFormat="false" ht="15" hidden="false" customHeight="false" outlineLevel="0" collapsed="false">
      <c r="A29" s="88" t="s">
        <v>57</v>
      </c>
      <c r="B29" s="93" t="s">
        <v>55</v>
      </c>
      <c r="C29" s="91" t="s">
        <v>17</v>
      </c>
      <c r="D29" s="91" t="s">
        <v>22</v>
      </c>
      <c r="E29" s="89" t="n">
        <v>114</v>
      </c>
      <c r="F29" s="89" t="s">
        <v>23</v>
      </c>
      <c r="G29" s="90" t="n">
        <v>2</v>
      </c>
      <c r="H29" s="90" t="s">
        <v>58</v>
      </c>
      <c r="I29" s="91" t="n">
        <v>1</v>
      </c>
      <c r="J29" s="92" t="n">
        <f aca="false">E29*G29*I29</f>
        <v>228</v>
      </c>
      <c r="K29" s="112"/>
    </row>
    <row r="30" customFormat="false" ht="15" hidden="false" customHeight="false" outlineLevel="0" collapsed="false">
      <c r="A30" s="88" t="s">
        <v>59</v>
      </c>
      <c r="B30" s="93" t="s">
        <v>55</v>
      </c>
      <c r="C30" s="91" t="s">
        <v>17</v>
      </c>
      <c r="D30" s="91" t="s">
        <v>22</v>
      </c>
      <c r="E30" s="89" t="n">
        <v>181</v>
      </c>
      <c r="F30" s="89" t="s">
        <v>60</v>
      </c>
      <c r="G30" s="90" t="n">
        <v>4.5</v>
      </c>
      <c r="H30" s="90" t="s">
        <v>61</v>
      </c>
      <c r="I30" s="91" t="n">
        <v>1</v>
      </c>
      <c r="J30" s="92" t="n">
        <f aca="false">E30*G30*I30</f>
        <v>814.5</v>
      </c>
      <c r="K30" s="112"/>
    </row>
    <row r="31" customFormat="false" ht="15.75" hidden="false" customHeight="false" outlineLevel="0" collapsed="false">
      <c r="A31" s="113" t="s">
        <v>62</v>
      </c>
      <c r="B31" s="114" t="s">
        <v>55</v>
      </c>
      <c r="C31" s="115"/>
      <c r="D31" s="115"/>
      <c r="E31" s="116"/>
      <c r="F31" s="116"/>
      <c r="G31" s="117"/>
      <c r="H31" s="117"/>
      <c r="I31" s="115"/>
      <c r="J31" s="118"/>
      <c r="K31" s="112"/>
      <c r="L31" s="119" t="s">
        <v>149</v>
      </c>
    </row>
    <row r="32" customFormat="false" ht="15" hidden="false" customHeight="false" outlineLevel="0" collapsed="false">
      <c r="A32" s="81" t="s">
        <v>64</v>
      </c>
      <c r="B32" s="82" t="s">
        <v>65</v>
      </c>
      <c r="C32" s="83" t="s">
        <v>17</v>
      </c>
      <c r="D32" s="83" t="s">
        <v>22</v>
      </c>
      <c r="E32" s="84" t="n">
        <v>272</v>
      </c>
      <c r="F32" s="84" t="s">
        <v>23</v>
      </c>
      <c r="G32" s="85" t="n">
        <v>2</v>
      </c>
      <c r="H32" s="85" t="s">
        <v>58</v>
      </c>
      <c r="I32" s="83" t="n">
        <v>1</v>
      </c>
      <c r="J32" s="86" t="n">
        <f aca="false">E32*G32*I32</f>
        <v>544</v>
      </c>
      <c r="K32" s="120" t="n">
        <f aca="false">SUM(J32:J38)</f>
        <v>1799.4</v>
      </c>
    </row>
    <row r="33" customFormat="false" ht="15" hidden="false" customHeight="false" outlineLevel="0" collapsed="false">
      <c r="A33" s="88" t="s">
        <v>66</v>
      </c>
      <c r="B33" s="93" t="s">
        <v>65</v>
      </c>
      <c r="C33" s="91" t="s">
        <v>17</v>
      </c>
      <c r="D33" s="91" t="s">
        <v>22</v>
      </c>
      <c r="E33" s="89" t="n">
        <v>104</v>
      </c>
      <c r="F33" s="89" t="s">
        <v>23</v>
      </c>
      <c r="G33" s="90" t="n">
        <v>2</v>
      </c>
      <c r="H33" s="90" t="s">
        <v>58</v>
      </c>
      <c r="I33" s="91" t="n">
        <v>1</v>
      </c>
      <c r="J33" s="92" t="n">
        <f aca="false">E33*G33*I33</f>
        <v>208</v>
      </c>
      <c r="K33" s="120"/>
    </row>
    <row r="34" customFormat="false" ht="15" hidden="false" customHeight="false" outlineLevel="0" collapsed="false">
      <c r="A34" s="88" t="s">
        <v>67</v>
      </c>
      <c r="B34" s="93" t="s">
        <v>65</v>
      </c>
      <c r="C34" s="91" t="s">
        <v>17</v>
      </c>
      <c r="D34" s="91" t="s">
        <v>22</v>
      </c>
      <c r="E34" s="89" t="n">
        <v>68</v>
      </c>
      <c r="F34" s="89" t="s">
        <v>23</v>
      </c>
      <c r="G34" s="90" t="n">
        <v>2</v>
      </c>
      <c r="H34" s="90" t="s">
        <v>24</v>
      </c>
      <c r="I34" s="91" t="n">
        <v>1</v>
      </c>
      <c r="J34" s="92" t="n">
        <f aca="false">E34*G34*I34</f>
        <v>136</v>
      </c>
      <c r="K34" s="120"/>
    </row>
    <row r="35" customFormat="false" ht="15" hidden="false" customHeight="false" outlineLevel="0" collapsed="false">
      <c r="A35" s="88" t="s">
        <v>68</v>
      </c>
      <c r="B35" s="93" t="s">
        <v>65</v>
      </c>
      <c r="C35" s="91" t="s">
        <v>17</v>
      </c>
      <c r="D35" s="91" t="s">
        <v>22</v>
      </c>
      <c r="E35" s="89" t="n">
        <v>98</v>
      </c>
      <c r="F35" s="89" t="s">
        <v>23</v>
      </c>
      <c r="G35" s="90" t="n">
        <v>2</v>
      </c>
      <c r="H35" s="90" t="s">
        <v>49</v>
      </c>
      <c r="I35" s="91" t="n">
        <v>1</v>
      </c>
      <c r="J35" s="92" t="n">
        <f aca="false">E35*G35*I35</f>
        <v>196</v>
      </c>
      <c r="K35" s="120"/>
    </row>
    <row r="36" customFormat="false" ht="15" hidden="false" customHeight="false" outlineLevel="0" collapsed="false">
      <c r="A36" s="88" t="s">
        <v>68</v>
      </c>
      <c r="B36" s="93" t="s">
        <v>65</v>
      </c>
      <c r="C36" s="91" t="s">
        <v>17</v>
      </c>
      <c r="D36" s="91" t="s">
        <v>18</v>
      </c>
      <c r="E36" s="89" t="n">
        <v>123</v>
      </c>
      <c r="F36" s="89" t="s">
        <v>23</v>
      </c>
      <c r="G36" s="90" t="n">
        <v>2</v>
      </c>
      <c r="H36" s="90" t="s">
        <v>49</v>
      </c>
      <c r="I36" s="91" t="n">
        <v>1.15</v>
      </c>
      <c r="J36" s="92" t="n">
        <f aca="false">E36*G36*I36</f>
        <v>282.9</v>
      </c>
      <c r="K36" s="120"/>
    </row>
    <row r="37" customFormat="false" ht="15" hidden="false" customHeight="false" outlineLevel="0" collapsed="false">
      <c r="A37" s="88" t="s">
        <v>42</v>
      </c>
      <c r="B37" s="93" t="s">
        <v>65</v>
      </c>
      <c r="C37" s="91" t="s">
        <v>37</v>
      </c>
      <c r="D37" s="91" t="s">
        <v>18</v>
      </c>
      <c r="E37" s="89" t="n">
        <v>70</v>
      </c>
      <c r="F37" s="89" t="s">
        <v>38</v>
      </c>
      <c r="G37" s="90" t="n">
        <v>1</v>
      </c>
      <c r="H37" s="90" t="s">
        <v>39</v>
      </c>
      <c r="I37" s="91" t="n">
        <v>1.15</v>
      </c>
      <c r="J37" s="92" t="n">
        <f aca="false">E37*G37*I37</f>
        <v>80.5</v>
      </c>
      <c r="K37" s="120"/>
    </row>
    <row r="38" customFormat="false" ht="15.75" hidden="false" customHeight="false" outlineLevel="0" collapsed="false">
      <c r="A38" s="94" t="s">
        <v>69</v>
      </c>
      <c r="B38" s="95" t="s">
        <v>65</v>
      </c>
      <c r="C38" s="96" t="s">
        <v>17</v>
      </c>
      <c r="D38" s="96" t="s">
        <v>22</v>
      </c>
      <c r="E38" s="97" t="n">
        <v>176</v>
      </c>
      <c r="F38" s="97" t="s">
        <v>23</v>
      </c>
      <c r="G38" s="98" t="n">
        <v>2</v>
      </c>
      <c r="H38" s="98" t="s">
        <v>70</v>
      </c>
      <c r="I38" s="96" t="n">
        <v>1</v>
      </c>
      <c r="J38" s="99" t="n">
        <f aca="false">E38*G38*I38</f>
        <v>352</v>
      </c>
      <c r="K38" s="120"/>
    </row>
    <row r="39" customFormat="false" ht="15" hidden="false" customHeight="false" outlineLevel="0" collapsed="false">
      <c r="A39" s="100" t="s">
        <v>71</v>
      </c>
      <c r="B39" s="101" t="s">
        <v>72</v>
      </c>
      <c r="C39" s="102" t="s">
        <v>52</v>
      </c>
      <c r="D39" s="102" t="s">
        <v>18</v>
      </c>
      <c r="E39" s="103" t="n">
        <v>102</v>
      </c>
      <c r="F39" s="103" t="s">
        <v>23</v>
      </c>
      <c r="G39" s="104" t="n">
        <v>2</v>
      </c>
      <c r="H39" s="104" t="s">
        <v>53</v>
      </c>
      <c r="I39" s="102" t="n">
        <v>1.15</v>
      </c>
      <c r="J39" s="105" t="n">
        <f aca="false">E39*G39*I39</f>
        <v>234.6</v>
      </c>
      <c r="K39" s="120" t="n">
        <f aca="false">SUM(J39:J45)</f>
        <v>833.15</v>
      </c>
    </row>
    <row r="40" customFormat="false" ht="15" hidden="false" customHeight="false" outlineLevel="0" collapsed="false">
      <c r="A40" s="88" t="s">
        <v>73</v>
      </c>
      <c r="B40" s="93" t="s">
        <v>72</v>
      </c>
      <c r="C40" s="91" t="s">
        <v>37</v>
      </c>
      <c r="D40" s="91" t="s">
        <v>18</v>
      </c>
      <c r="E40" s="89" t="n">
        <v>92</v>
      </c>
      <c r="F40" s="89" t="s">
        <v>38</v>
      </c>
      <c r="G40" s="90" t="n">
        <v>1</v>
      </c>
      <c r="H40" s="90" t="s">
        <v>39</v>
      </c>
      <c r="I40" s="91" t="n">
        <v>1.15</v>
      </c>
      <c r="J40" s="92" t="n">
        <f aca="false">E40*G40*I40</f>
        <v>105.8</v>
      </c>
      <c r="K40" s="120"/>
    </row>
    <row r="41" customFormat="false" ht="15" hidden="false" customHeight="false" outlineLevel="0" collapsed="false">
      <c r="A41" s="88" t="s">
        <v>150</v>
      </c>
      <c r="B41" s="93" t="s">
        <v>72</v>
      </c>
      <c r="C41" s="91" t="s">
        <v>37</v>
      </c>
      <c r="D41" s="91" t="s">
        <v>151</v>
      </c>
      <c r="E41" s="89" t="n">
        <v>90</v>
      </c>
      <c r="F41" s="89" t="s">
        <v>38</v>
      </c>
      <c r="G41" s="90" t="n">
        <v>1</v>
      </c>
      <c r="H41" s="90" t="s">
        <v>39</v>
      </c>
      <c r="I41" s="91" t="n">
        <v>1</v>
      </c>
      <c r="J41" s="92" t="n">
        <f aca="false">E41*G41*I41</f>
        <v>90</v>
      </c>
      <c r="K41" s="120"/>
    </row>
    <row r="42" customFormat="false" ht="15" hidden="false" customHeight="false" outlineLevel="0" collapsed="false">
      <c r="A42" s="88" t="s">
        <v>150</v>
      </c>
      <c r="B42" s="93" t="s">
        <v>72</v>
      </c>
      <c r="C42" s="91" t="s">
        <v>37</v>
      </c>
      <c r="D42" s="91" t="s">
        <v>18</v>
      </c>
      <c r="E42" s="89" t="n">
        <v>127</v>
      </c>
      <c r="F42" s="89" t="s">
        <v>38</v>
      </c>
      <c r="G42" s="90" t="n">
        <v>1</v>
      </c>
      <c r="H42" s="90" t="s">
        <v>39</v>
      </c>
      <c r="I42" s="91" t="n">
        <v>1.15</v>
      </c>
      <c r="J42" s="92" t="n">
        <f aca="false">E42*G42*I42</f>
        <v>146.05</v>
      </c>
      <c r="K42" s="120"/>
    </row>
    <row r="43" customFormat="false" ht="15" hidden="false" customHeight="false" outlineLevel="0" collapsed="false">
      <c r="A43" s="88" t="s">
        <v>75</v>
      </c>
      <c r="B43" s="93" t="s">
        <v>72</v>
      </c>
      <c r="C43" s="91" t="s">
        <v>37</v>
      </c>
      <c r="D43" s="91" t="s">
        <v>151</v>
      </c>
      <c r="E43" s="89" t="n">
        <v>1</v>
      </c>
      <c r="F43" s="89" t="s">
        <v>38</v>
      </c>
      <c r="G43" s="90" t="n">
        <v>1</v>
      </c>
      <c r="H43" s="90" t="s">
        <v>39</v>
      </c>
      <c r="I43" s="91" t="n">
        <v>1</v>
      </c>
      <c r="J43" s="92" t="n">
        <f aca="false">E43*G43*I43</f>
        <v>1</v>
      </c>
      <c r="K43" s="120"/>
    </row>
    <row r="44" customFormat="false" ht="15" hidden="false" customHeight="false" outlineLevel="0" collapsed="false">
      <c r="A44" s="88" t="s">
        <v>75</v>
      </c>
      <c r="B44" s="93" t="s">
        <v>72</v>
      </c>
      <c r="C44" s="91" t="s">
        <v>37</v>
      </c>
      <c r="D44" s="91" t="s">
        <v>18</v>
      </c>
      <c r="E44" s="89" t="n">
        <v>158</v>
      </c>
      <c r="F44" s="89" t="s">
        <v>38</v>
      </c>
      <c r="G44" s="90" t="n">
        <v>1</v>
      </c>
      <c r="H44" s="90" t="s">
        <v>39</v>
      </c>
      <c r="I44" s="91" t="n">
        <v>1.15</v>
      </c>
      <c r="J44" s="92" t="n">
        <f aca="false">E44*G44*I44</f>
        <v>181.7</v>
      </c>
      <c r="K44" s="120"/>
    </row>
    <row r="45" customFormat="false" ht="15.75" hidden="false" customHeight="false" outlineLevel="0" collapsed="false">
      <c r="A45" s="106" t="s">
        <v>76</v>
      </c>
      <c r="B45" s="107" t="s">
        <v>72</v>
      </c>
      <c r="C45" s="108" t="s">
        <v>17</v>
      </c>
      <c r="D45" s="108" t="s">
        <v>22</v>
      </c>
      <c r="E45" s="109" t="n">
        <v>74</v>
      </c>
      <c r="F45" s="109" t="s">
        <v>38</v>
      </c>
      <c r="G45" s="110" t="n">
        <v>1</v>
      </c>
      <c r="H45" s="110" t="s">
        <v>77</v>
      </c>
      <c r="I45" s="108" t="n">
        <v>1</v>
      </c>
      <c r="J45" s="111" t="n">
        <f aca="false">E45*G45*I45</f>
        <v>74</v>
      </c>
      <c r="K45" s="120"/>
    </row>
    <row r="46" customFormat="false" ht="15" hidden="false" customHeight="false" outlineLevel="0" collapsed="false">
      <c r="A46" s="81" t="s">
        <v>78</v>
      </c>
      <c r="B46" s="82" t="s">
        <v>79</v>
      </c>
      <c r="C46" s="83" t="s">
        <v>17</v>
      </c>
      <c r="D46" s="83" t="s">
        <v>80</v>
      </c>
      <c r="E46" s="84" t="n">
        <v>183</v>
      </c>
      <c r="F46" s="84" t="s">
        <v>38</v>
      </c>
      <c r="G46" s="85" t="n">
        <v>1</v>
      </c>
      <c r="H46" s="85" t="s">
        <v>81</v>
      </c>
      <c r="I46" s="83" t="n">
        <v>1</v>
      </c>
      <c r="J46" s="86" t="n">
        <f aca="false">E46*G46*I46</f>
        <v>183</v>
      </c>
      <c r="K46" s="87" t="n">
        <f aca="false">SUM(J46:J51)</f>
        <v>1133.55</v>
      </c>
    </row>
    <row r="47" customFormat="false" ht="15" hidden="false" customHeight="false" outlineLevel="0" collapsed="false">
      <c r="A47" s="88" t="s">
        <v>78</v>
      </c>
      <c r="B47" s="93" t="s">
        <v>79</v>
      </c>
      <c r="C47" s="91" t="s">
        <v>17</v>
      </c>
      <c r="D47" s="91" t="s">
        <v>18</v>
      </c>
      <c r="E47" s="89" t="n">
        <v>255</v>
      </c>
      <c r="F47" s="89" t="s">
        <v>38</v>
      </c>
      <c r="G47" s="90" t="n">
        <v>1</v>
      </c>
      <c r="H47" s="90" t="s">
        <v>81</v>
      </c>
      <c r="I47" s="91" t="n">
        <v>1.15</v>
      </c>
      <c r="J47" s="92" t="n">
        <f aca="false">E47*G47*I47</f>
        <v>293.25</v>
      </c>
      <c r="K47" s="87"/>
    </row>
    <row r="48" customFormat="false" ht="15" hidden="false" customHeight="false" outlineLevel="0" collapsed="false">
      <c r="A48" s="88" t="s">
        <v>82</v>
      </c>
      <c r="B48" s="93" t="s">
        <v>79</v>
      </c>
      <c r="C48" s="91" t="s">
        <v>17</v>
      </c>
      <c r="D48" s="91" t="s">
        <v>18</v>
      </c>
      <c r="E48" s="89" t="n">
        <v>158</v>
      </c>
      <c r="F48" s="89" t="s">
        <v>38</v>
      </c>
      <c r="G48" s="90" t="n">
        <v>1</v>
      </c>
      <c r="H48" s="90" t="s">
        <v>81</v>
      </c>
      <c r="I48" s="91" t="n">
        <v>1.15</v>
      </c>
      <c r="J48" s="92" t="n">
        <f aca="false">E48*G48*I48</f>
        <v>181.7</v>
      </c>
      <c r="K48" s="87"/>
    </row>
    <row r="49" customFormat="false" ht="15" hidden="false" customHeight="false" outlineLevel="0" collapsed="false">
      <c r="A49" s="88" t="s">
        <v>83</v>
      </c>
      <c r="B49" s="93" t="s">
        <v>79</v>
      </c>
      <c r="C49" s="91" t="s">
        <v>17</v>
      </c>
      <c r="D49" s="91" t="s">
        <v>22</v>
      </c>
      <c r="E49" s="89"/>
      <c r="F49" s="89" t="s">
        <v>38</v>
      </c>
      <c r="G49" s="90" t="n">
        <v>1</v>
      </c>
      <c r="H49" s="90" t="s">
        <v>84</v>
      </c>
      <c r="I49" s="91" t="n">
        <v>1</v>
      </c>
      <c r="J49" s="92"/>
      <c r="K49" s="87"/>
    </row>
    <row r="50" customFormat="false" ht="15" hidden="false" customHeight="false" outlineLevel="0" collapsed="false">
      <c r="A50" s="88" t="s">
        <v>85</v>
      </c>
      <c r="B50" s="93" t="s">
        <v>79</v>
      </c>
      <c r="C50" s="91" t="s">
        <v>52</v>
      </c>
      <c r="D50" s="91" t="s">
        <v>18</v>
      </c>
      <c r="E50" s="89" t="n">
        <v>132</v>
      </c>
      <c r="F50" s="89" t="s">
        <v>23</v>
      </c>
      <c r="G50" s="90" t="n">
        <v>2</v>
      </c>
      <c r="H50" s="90" t="s">
        <v>53</v>
      </c>
      <c r="I50" s="91" t="n">
        <v>1.15</v>
      </c>
      <c r="J50" s="92" t="n">
        <f aca="false">E50*G50*I50</f>
        <v>303.6</v>
      </c>
      <c r="K50" s="87"/>
    </row>
    <row r="51" customFormat="false" ht="15.75" hidden="false" customHeight="false" outlineLevel="0" collapsed="false">
      <c r="A51" s="94" t="s">
        <v>86</v>
      </c>
      <c r="B51" s="95" t="s">
        <v>79</v>
      </c>
      <c r="C51" s="96" t="s">
        <v>17</v>
      </c>
      <c r="D51" s="96" t="s">
        <v>22</v>
      </c>
      <c r="E51" s="97" t="n">
        <v>172</v>
      </c>
      <c r="F51" s="97" t="s">
        <v>38</v>
      </c>
      <c r="G51" s="98" t="n">
        <v>1</v>
      </c>
      <c r="H51" s="98" t="s">
        <v>77</v>
      </c>
      <c r="I51" s="96" t="n">
        <v>1</v>
      </c>
      <c r="J51" s="99" t="n">
        <f aca="false">E51*G51*I51</f>
        <v>172</v>
      </c>
      <c r="K51" s="87"/>
    </row>
    <row r="52" customFormat="false" ht="15" hidden="false" customHeight="false" outlineLevel="0" collapsed="false">
      <c r="A52" s="100" t="s">
        <v>87</v>
      </c>
      <c r="B52" s="101" t="s">
        <v>88</v>
      </c>
      <c r="C52" s="102" t="s">
        <v>37</v>
      </c>
      <c r="D52" s="102" t="s">
        <v>18</v>
      </c>
      <c r="E52" s="103" t="n">
        <v>141</v>
      </c>
      <c r="F52" s="103" t="s">
        <v>38</v>
      </c>
      <c r="G52" s="104" t="n">
        <v>1</v>
      </c>
      <c r="H52" s="104" t="s">
        <v>39</v>
      </c>
      <c r="I52" s="102" t="n">
        <v>1.15</v>
      </c>
      <c r="J52" s="105" t="n">
        <f aca="false">E52*G52*I52</f>
        <v>162.15</v>
      </c>
      <c r="K52" s="87" t="n">
        <f aca="false">SUM(J52:J57)</f>
        <v>910.15</v>
      </c>
    </row>
    <row r="53" customFormat="false" ht="15" hidden="false" customHeight="false" outlineLevel="0" collapsed="false">
      <c r="A53" s="88" t="s">
        <v>89</v>
      </c>
      <c r="B53" s="93" t="s">
        <v>88</v>
      </c>
      <c r="C53" s="91" t="s">
        <v>17</v>
      </c>
      <c r="D53" s="91" t="s">
        <v>18</v>
      </c>
      <c r="E53" s="89" t="n">
        <v>140</v>
      </c>
      <c r="F53" s="89" t="s">
        <v>38</v>
      </c>
      <c r="G53" s="90" t="n">
        <v>1</v>
      </c>
      <c r="H53" s="90" t="s">
        <v>81</v>
      </c>
      <c r="I53" s="91" t="n">
        <v>1.15</v>
      </c>
      <c r="J53" s="92" t="n">
        <f aca="false">E53*G53*I53</f>
        <v>161</v>
      </c>
      <c r="K53" s="87"/>
    </row>
    <row r="54" customFormat="false" ht="15" hidden="false" customHeight="false" outlineLevel="0" collapsed="false">
      <c r="A54" s="88" t="s">
        <v>90</v>
      </c>
      <c r="B54" s="93" t="s">
        <v>88</v>
      </c>
      <c r="C54" s="91" t="s">
        <v>17</v>
      </c>
      <c r="D54" s="91" t="s">
        <v>22</v>
      </c>
      <c r="E54" s="89" t="n">
        <v>143</v>
      </c>
      <c r="F54" s="89" t="s">
        <v>38</v>
      </c>
      <c r="G54" s="90" t="n">
        <v>1</v>
      </c>
      <c r="H54" s="90" t="s">
        <v>81</v>
      </c>
      <c r="I54" s="91" t="n">
        <v>1</v>
      </c>
      <c r="J54" s="92" t="n">
        <f aca="false">E54*G54*I54</f>
        <v>143</v>
      </c>
      <c r="K54" s="87"/>
    </row>
    <row r="55" customFormat="false" ht="15" hidden="false" customHeight="false" outlineLevel="0" collapsed="false">
      <c r="A55" s="88" t="s">
        <v>91</v>
      </c>
      <c r="B55" s="93" t="s">
        <v>88</v>
      </c>
      <c r="C55" s="91" t="s">
        <v>17</v>
      </c>
      <c r="D55" s="91" t="s">
        <v>22</v>
      </c>
      <c r="E55" s="89" t="n">
        <v>117</v>
      </c>
      <c r="F55" s="89" t="s">
        <v>38</v>
      </c>
      <c r="G55" s="90" t="n">
        <v>1</v>
      </c>
      <c r="H55" s="90" t="s">
        <v>81</v>
      </c>
      <c r="I55" s="91" t="n">
        <v>1</v>
      </c>
      <c r="J55" s="92" t="n">
        <f aca="false">E55*G55*I55</f>
        <v>117</v>
      </c>
      <c r="K55" s="87"/>
    </row>
    <row r="56" customFormat="false" ht="15" hidden="false" customHeight="false" outlineLevel="0" collapsed="false">
      <c r="A56" s="88" t="s">
        <v>92</v>
      </c>
      <c r="B56" s="93" t="s">
        <v>88</v>
      </c>
      <c r="C56" s="91" t="s">
        <v>17</v>
      </c>
      <c r="D56" s="91" t="s">
        <v>18</v>
      </c>
      <c r="E56" s="89" t="n">
        <v>140</v>
      </c>
      <c r="F56" s="89" t="s">
        <v>38</v>
      </c>
      <c r="G56" s="90" t="n">
        <v>1</v>
      </c>
      <c r="H56" s="90" t="s">
        <v>81</v>
      </c>
      <c r="I56" s="91" t="n">
        <v>1.15</v>
      </c>
      <c r="J56" s="92" t="n">
        <f aca="false">E56*G56*I56</f>
        <v>161</v>
      </c>
      <c r="K56" s="87"/>
    </row>
    <row r="57" customFormat="false" ht="15.75" hidden="false" customHeight="false" outlineLevel="0" collapsed="false">
      <c r="A57" s="106" t="s">
        <v>93</v>
      </c>
      <c r="B57" s="107" t="s">
        <v>88</v>
      </c>
      <c r="C57" s="108" t="s">
        <v>17</v>
      </c>
      <c r="D57" s="108" t="s">
        <v>22</v>
      </c>
      <c r="E57" s="109" t="n">
        <v>166</v>
      </c>
      <c r="F57" s="109" t="s">
        <v>38</v>
      </c>
      <c r="G57" s="110" t="n">
        <v>1</v>
      </c>
      <c r="H57" s="110" t="s">
        <v>81</v>
      </c>
      <c r="I57" s="108" t="n">
        <v>1</v>
      </c>
      <c r="J57" s="111" t="n">
        <f aca="false">E57*G57*I57</f>
        <v>166</v>
      </c>
      <c r="K57" s="87"/>
    </row>
    <row r="58" customFormat="false" ht="15" hidden="false" customHeight="false" outlineLevel="0" collapsed="false">
      <c r="A58" s="81" t="s">
        <v>94</v>
      </c>
      <c r="B58" s="82" t="s">
        <v>95</v>
      </c>
      <c r="C58" s="83" t="s">
        <v>17</v>
      </c>
      <c r="D58" s="83" t="s">
        <v>22</v>
      </c>
      <c r="E58" s="84" t="n">
        <v>119</v>
      </c>
      <c r="F58" s="84" t="s">
        <v>23</v>
      </c>
      <c r="G58" s="85" t="n">
        <v>2</v>
      </c>
      <c r="H58" s="85" t="s">
        <v>96</v>
      </c>
      <c r="I58" s="83" t="n">
        <v>1</v>
      </c>
      <c r="J58" s="86" t="n">
        <f aca="false">E58*G58*I58</f>
        <v>238</v>
      </c>
      <c r="K58" s="87" t="n">
        <f aca="false">SUM(J58:J62)</f>
        <v>1126.6</v>
      </c>
    </row>
    <row r="59" customFormat="false" ht="15" hidden="false" customHeight="false" outlineLevel="0" collapsed="false">
      <c r="A59" s="88" t="s">
        <v>97</v>
      </c>
      <c r="B59" s="93" t="s">
        <v>95</v>
      </c>
      <c r="C59" s="91" t="s">
        <v>17</v>
      </c>
      <c r="D59" s="91" t="s">
        <v>22</v>
      </c>
      <c r="E59" s="89" t="n">
        <v>97</v>
      </c>
      <c r="F59" s="89" t="s">
        <v>23</v>
      </c>
      <c r="G59" s="90" t="n">
        <v>2</v>
      </c>
      <c r="H59" s="90" t="s">
        <v>96</v>
      </c>
      <c r="I59" s="91" t="n">
        <v>1</v>
      </c>
      <c r="J59" s="92" t="n">
        <f aca="false">E59*G59*I59</f>
        <v>194</v>
      </c>
      <c r="K59" s="87"/>
    </row>
    <row r="60" customFormat="false" ht="15" hidden="false" customHeight="false" outlineLevel="0" collapsed="false">
      <c r="A60" s="88" t="s">
        <v>97</v>
      </c>
      <c r="B60" s="82" t="s">
        <v>95</v>
      </c>
      <c r="C60" s="83" t="s">
        <v>37</v>
      </c>
      <c r="D60" s="83" t="s">
        <v>22</v>
      </c>
      <c r="E60" s="89" t="n">
        <v>84</v>
      </c>
      <c r="F60" s="89" t="s">
        <v>38</v>
      </c>
      <c r="G60" s="90" t="n">
        <v>1</v>
      </c>
      <c r="H60" s="90" t="s">
        <v>39</v>
      </c>
      <c r="I60" s="91" t="n">
        <v>1</v>
      </c>
      <c r="J60" s="92" t="n">
        <f aca="false">E60*G60*I60</f>
        <v>84</v>
      </c>
      <c r="K60" s="87"/>
    </row>
    <row r="61" customFormat="false" ht="15" hidden="false" customHeight="false" outlineLevel="0" collapsed="false">
      <c r="A61" s="88" t="s">
        <v>99</v>
      </c>
      <c r="B61" s="82" t="s">
        <v>95</v>
      </c>
      <c r="C61" s="83" t="s">
        <v>17</v>
      </c>
      <c r="D61" s="83" t="s">
        <v>22</v>
      </c>
      <c r="E61" s="89" t="n">
        <v>142</v>
      </c>
      <c r="F61" s="89" t="s">
        <v>23</v>
      </c>
      <c r="G61" s="90" t="n">
        <v>2</v>
      </c>
      <c r="H61" s="90" t="s">
        <v>24</v>
      </c>
      <c r="I61" s="91" t="n">
        <v>1</v>
      </c>
      <c r="J61" s="92" t="n">
        <f aca="false">E61*G61*I61</f>
        <v>284</v>
      </c>
      <c r="K61" s="87"/>
    </row>
    <row r="62" customFormat="false" ht="15.75" hidden="false" customHeight="false" outlineLevel="0" collapsed="false">
      <c r="A62" s="94" t="s">
        <v>100</v>
      </c>
      <c r="B62" s="95" t="s">
        <v>95</v>
      </c>
      <c r="C62" s="96" t="s">
        <v>17</v>
      </c>
      <c r="D62" s="96" t="s">
        <v>18</v>
      </c>
      <c r="E62" s="97" t="n">
        <v>142</v>
      </c>
      <c r="F62" s="97" t="s">
        <v>38</v>
      </c>
      <c r="G62" s="98" t="n">
        <v>2</v>
      </c>
      <c r="H62" s="98" t="s">
        <v>96</v>
      </c>
      <c r="I62" s="96" t="n">
        <v>1.15</v>
      </c>
      <c r="J62" s="99" t="n">
        <f aca="false">E62*G62*I62</f>
        <v>326.6</v>
      </c>
      <c r="K62" s="87"/>
    </row>
    <row r="63" customFormat="false" ht="15" hidden="false" customHeight="false" outlineLevel="0" collapsed="false">
      <c r="A63" s="100" t="s">
        <v>101</v>
      </c>
      <c r="B63" s="101" t="s">
        <v>102</v>
      </c>
      <c r="C63" s="102" t="s">
        <v>52</v>
      </c>
      <c r="D63" s="102" t="s">
        <v>103</v>
      </c>
      <c r="E63" s="103" t="n">
        <v>95</v>
      </c>
      <c r="F63" s="103" t="s">
        <v>23</v>
      </c>
      <c r="G63" s="104" t="n">
        <v>2</v>
      </c>
      <c r="H63" s="104" t="s">
        <v>53</v>
      </c>
      <c r="I63" s="102" t="n">
        <v>1</v>
      </c>
      <c r="J63" s="105" t="n">
        <f aca="false">E63*G63*I63</f>
        <v>190</v>
      </c>
      <c r="K63" s="121" t="n">
        <f aca="false">SUM(J63:J70)</f>
        <v>3436.35</v>
      </c>
    </row>
    <row r="64" customFormat="false" ht="15" hidden="false" customHeight="false" outlineLevel="0" collapsed="false">
      <c r="A64" s="88" t="s">
        <v>56</v>
      </c>
      <c r="B64" s="93" t="s">
        <v>102</v>
      </c>
      <c r="C64" s="91" t="s">
        <v>37</v>
      </c>
      <c r="D64" s="91" t="s">
        <v>18</v>
      </c>
      <c r="E64" s="89" t="n">
        <v>130</v>
      </c>
      <c r="F64" s="89" t="s">
        <v>38</v>
      </c>
      <c r="G64" s="90" t="n">
        <v>1</v>
      </c>
      <c r="H64" s="90" t="s">
        <v>39</v>
      </c>
      <c r="I64" s="91" t="n">
        <v>1.15</v>
      </c>
      <c r="J64" s="92" t="n">
        <f aca="false">E64*G64*I64</f>
        <v>149.5</v>
      </c>
      <c r="K64" s="121"/>
    </row>
    <row r="65" customFormat="false" ht="15" hidden="false" customHeight="false" outlineLevel="0" collapsed="false">
      <c r="A65" s="88" t="s">
        <v>104</v>
      </c>
      <c r="B65" s="93" t="s">
        <v>102</v>
      </c>
      <c r="C65" s="91" t="s">
        <v>37</v>
      </c>
      <c r="D65" s="91" t="s">
        <v>18</v>
      </c>
      <c r="E65" s="89" t="n">
        <v>159</v>
      </c>
      <c r="F65" s="89" t="s">
        <v>38</v>
      </c>
      <c r="G65" s="90" t="n">
        <v>1</v>
      </c>
      <c r="H65" s="90" t="s">
        <v>39</v>
      </c>
      <c r="I65" s="91" t="n">
        <v>1.15</v>
      </c>
      <c r="J65" s="92" t="n">
        <f aca="false">E65*G65*I65</f>
        <v>182.85</v>
      </c>
      <c r="K65" s="121"/>
    </row>
    <row r="66" customFormat="false" ht="15" hidden="false" customHeight="false" outlineLevel="0" collapsed="false">
      <c r="A66" s="88" t="s">
        <v>105</v>
      </c>
      <c r="B66" s="93" t="s">
        <v>102</v>
      </c>
      <c r="C66" s="91" t="s">
        <v>17</v>
      </c>
      <c r="D66" s="91" t="s">
        <v>22</v>
      </c>
      <c r="E66" s="89" t="n">
        <v>231</v>
      </c>
      <c r="F66" s="89" t="s">
        <v>19</v>
      </c>
      <c r="G66" s="90" t="n">
        <v>1.5</v>
      </c>
      <c r="H66" s="90" t="s">
        <v>106</v>
      </c>
      <c r="I66" s="91" t="n">
        <v>1</v>
      </c>
      <c r="J66" s="92" t="n">
        <f aca="false">E66*G66*I66</f>
        <v>346.5</v>
      </c>
      <c r="K66" s="121"/>
    </row>
    <row r="67" customFormat="false" ht="15" hidden="false" customHeight="false" outlineLevel="0" collapsed="false">
      <c r="A67" s="88" t="s">
        <v>107</v>
      </c>
      <c r="B67" s="93" t="s">
        <v>102</v>
      </c>
      <c r="C67" s="91" t="s">
        <v>17</v>
      </c>
      <c r="D67" s="91" t="s">
        <v>22</v>
      </c>
      <c r="E67" s="89" t="n">
        <v>209</v>
      </c>
      <c r="F67" s="89" t="s">
        <v>23</v>
      </c>
      <c r="G67" s="90" t="n">
        <v>2</v>
      </c>
      <c r="H67" s="90" t="s">
        <v>70</v>
      </c>
      <c r="I67" s="91" t="n">
        <v>1</v>
      </c>
      <c r="J67" s="92" t="n">
        <f aca="false">E67*G67*I67</f>
        <v>418</v>
      </c>
      <c r="K67" s="121"/>
    </row>
    <row r="68" customFormat="false" ht="15" hidden="false" customHeight="false" outlineLevel="0" collapsed="false">
      <c r="A68" s="88" t="s">
        <v>108</v>
      </c>
      <c r="B68" s="93" t="s">
        <v>102</v>
      </c>
      <c r="C68" s="91" t="s">
        <v>17</v>
      </c>
      <c r="D68" s="91" t="s">
        <v>22</v>
      </c>
      <c r="E68" s="89" t="n">
        <v>275</v>
      </c>
      <c r="F68" s="89" t="s">
        <v>19</v>
      </c>
      <c r="G68" s="90" t="n">
        <v>1.5</v>
      </c>
      <c r="H68" s="90" t="s">
        <v>106</v>
      </c>
      <c r="I68" s="91" t="n">
        <v>1</v>
      </c>
      <c r="J68" s="92" t="n">
        <f aca="false">E68*G68*I68</f>
        <v>412.5</v>
      </c>
      <c r="K68" s="121"/>
    </row>
    <row r="69" customFormat="false" ht="15" hidden="false" customHeight="false" outlineLevel="0" collapsed="false">
      <c r="A69" s="94" t="s">
        <v>152</v>
      </c>
      <c r="B69" s="95" t="s">
        <v>102</v>
      </c>
      <c r="C69" s="96" t="s">
        <v>17</v>
      </c>
      <c r="D69" s="96" t="s">
        <v>22</v>
      </c>
      <c r="E69" s="97"/>
      <c r="F69" s="97" t="s">
        <v>60</v>
      </c>
      <c r="G69" s="98" t="n">
        <v>4.5</v>
      </c>
      <c r="H69" s="98" t="s">
        <v>110</v>
      </c>
      <c r="I69" s="96" t="n">
        <v>1</v>
      </c>
      <c r="J69" s="92"/>
      <c r="K69" s="121"/>
    </row>
    <row r="70" customFormat="false" ht="15.75" hidden="false" customHeight="false" outlineLevel="0" collapsed="false">
      <c r="A70" s="106" t="s">
        <v>111</v>
      </c>
      <c r="B70" s="107" t="s">
        <v>102</v>
      </c>
      <c r="C70" s="108" t="s">
        <v>17</v>
      </c>
      <c r="D70" s="108" t="s">
        <v>22</v>
      </c>
      <c r="E70" s="109" t="n">
        <v>386</v>
      </c>
      <c r="F70" s="109" t="s">
        <v>60</v>
      </c>
      <c r="G70" s="110" t="n">
        <v>4.5</v>
      </c>
      <c r="H70" s="110" t="s">
        <v>61</v>
      </c>
      <c r="I70" s="108" t="n">
        <v>1</v>
      </c>
      <c r="J70" s="111" t="n">
        <f aca="false">E70*G70*I70</f>
        <v>1737</v>
      </c>
      <c r="K70" s="121"/>
    </row>
    <row r="71" customFormat="false" ht="15.75" hidden="false" customHeight="false" outlineLevel="0" collapsed="false">
      <c r="I71" s="2"/>
      <c r="J71" s="122" t="n">
        <f aca="false">SUM(J4:J70)</f>
        <v>17027.325</v>
      </c>
      <c r="K71" s="123" t="s">
        <v>112</v>
      </c>
    </row>
    <row r="73" customFormat="false" ht="15" hidden="false" customHeight="false" outlineLevel="0" collapsed="false">
      <c r="A73" s="43" t="s">
        <v>153</v>
      </c>
    </row>
    <row r="74" customFormat="false" ht="15" hidden="false" customHeight="false" outlineLevel="0" collapsed="false">
      <c r="A74" s="43" t="s">
        <v>154</v>
      </c>
    </row>
    <row r="75" customFormat="false" ht="15" hidden="false" customHeight="false" outlineLevel="0" collapsed="false">
      <c r="A75" s="43" t="s">
        <v>155</v>
      </c>
    </row>
  </sheetData>
  <autoFilter ref="A3:J73"/>
  <mergeCells count="11">
    <mergeCell ref="A1:I1"/>
    <mergeCell ref="K4:K10"/>
    <mergeCell ref="K11:K21"/>
    <mergeCell ref="K22:K26"/>
    <mergeCell ref="K27:K31"/>
    <mergeCell ref="K32:K38"/>
    <mergeCell ref="K39:K45"/>
    <mergeCell ref="K46:K51"/>
    <mergeCell ref="K52:K57"/>
    <mergeCell ref="K58:K62"/>
    <mergeCell ref="K63:K70"/>
  </mergeCells>
  <printOptions headings="false" gridLines="false" gridLinesSet="true" horizontalCentered="false" verticalCentered="false"/>
  <pageMargins left="0.511805555555555" right="0.511805555555555" top="1.18125" bottom="1.18125" header="0.511805555555555" footer="0.511805555555555"/>
  <pageSetup paperSize="9" scale="100" firstPageNumber="0" fitToWidth="1" fitToHeight="2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RowHeight="15"/>
  <cols>
    <col collapsed="false" hidden="false" max="1" min="1" style="1" width="40.1162790697674"/>
    <col collapsed="false" hidden="false" max="2" min="2" style="1" width="13.1674418604651"/>
    <col collapsed="false" hidden="false" max="3" min="3" style="1" width="10.8279069767442"/>
    <col collapsed="false" hidden="false" max="4" min="4" style="1" width="9.84651162790698"/>
    <col collapsed="false" hidden="false" max="5" min="5" style="1" width="11.0744186046512"/>
    <col collapsed="false" hidden="false" max="6" min="6" style="1" width="15.506976744186"/>
    <col collapsed="false" hidden="false" max="7" min="7" style="1" width="17.2279069767442"/>
    <col collapsed="false" hidden="false" max="1025" min="8" style="1" width="8.86046511627907"/>
  </cols>
  <sheetData>
    <row r="1" customFormat="false" ht="23.25" hidden="false" customHeight="false" outlineLevel="0" collapsed="false">
      <c r="A1" s="124" t="s">
        <v>156</v>
      </c>
      <c r="B1" s="124"/>
      <c r="C1" s="124"/>
      <c r="D1" s="124"/>
      <c r="E1" s="124"/>
      <c r="F1" s="124"/>
    </row>
    <row r="3" customFormat="false" ht="60" hidden="false" customHeight="false" outlineLevel="0" collapsed="false">
      <c r="A3" s="5" t="s">
        <v>115</v>
      </c>
      <c r="B3" s="5" t="s">
        <v>2</v>
      </c>
      <c r="C3" s="5" t="s">
        <v>157</v>
      </c>
      <c r="D3" s="46" t="s">
        <v>117</v>
      </c>
      <c r="E3" s="46" t="s">
        <v>118</v>
      </c>
      <c r="F3" s="46" t="s">
        <v>14</v>
      </c>
    </row>
    <row r="4" customFormat="false" ht="15" hidden="false" customHeight="false" outlineLevel="0" collapsed="false">
      <c r="A4" s="93" t="s">
        <v>119</v>
      </c>
      <c r="B4" s="125" t="s">
        <v>120</v>
      </c>
      <c r="C4" s="126" t="n">
        <v>28</v>
      </c>
      <c r="D4" s="127" t="n">
        <v>0.75</v>
      </c>
      <c r="E4" s="127" t="n">
        <v>2</v>
      </c>
      <c r="F4" s="128" t="n">
        <f aca="false">C4*D4*E4</f>
        <v>42</v>
      </c>
    </row>
    <row r="5" customFormat="false" ht="15" hidden="false" customHeight="false" outlineLevel="0" collapsed="false">
      <c r="A5" s="93" t="s">
        <v>121</v>
      </c>
      <c r="B5" s="125" t="s">
        <v>16</v>
      </c>
      <c r="C5" s="126" t="n">
        <v>15</v>
      </c>
      <c r="D5" s="127" t="n">
        <v>0.75</v>
      </c>
      <c r="E5" s="127" t="n">
        <v>2</v>
      </c>
      <c r="F5" s="128" t="n">
        <f aca="false">C5*D5*E5</f>
        <v>22.5</v>
      </c>
    </row>
    <row r="6" customFormat="false" ht="15" hidden="false" customHeight="false" outlineLevel="0" collapsed="false">
      <c r="A6" s="93" t="s">
        <v>122</v>
      </c>
      <c r="B6" s="125" t="s">
        <v>31</v>
      </c>
      <c r="C6" s="126" t="n">
        <v>32</v>
      </c>
      <c r="D6" s="127" t="n">
        <v>0.75</v>
      </c>
      <c r="E6" s="127" t="n">
        <v>1</v>
      </c>
      <c r="F6" s="128" t="n">
        <f aca="false">C6*D6*E6</f>
        <v>24</v>
      </c>
    </row>
    <row r="7" customFormat="false" ht="15" hidden="false" customHeight="false" outlineLevel="0" collapsed="false">
      <c r="A7" s="93" t="s">
        <v>158</v>
      </c>
      <c r="B7" s="125" t="s">
        <v>31</v>
      </c>
      <c r="C7" s="126" t="n">
        <v>15</v>
      </c>
      <c r="D7" s="127" t="n">
        <v>0.75</v>
      </c>
      <c r="E7" s="127" t="n">
        <v>1</v>
      </c>
      <c r="F7" s="128" t="n">
        <f aca="false">C7*D7*E7</f>
        <v>11.25</v>
      </c>
    </row>
    <row r="8" customFormat="false" ht="15" hidden="false" customHeight="false" outlineLevel="0" collapsed="false">
      <c r="A8" s="93" t="s">
        <v>133</v>
      </c>
      <c r="B8" s="125" t="s">
        <v>159</v>
      </c>
      <c r="C8" s="126" t="n">
        <v>24</v>
      </c>
      <c r="D8" s="127" t="n">
        <v>0.75</v>
      </c>
      <c r="E8" s="127" t="n">
        <v>2</v>
      </c>
      <c r="F8" s="128" t="n">
        <f aca="false">C8*D8*E8</f>
        <v>36</v>
      </c>
    </row>
    <row r="9" customFormat="false" ht="15" hidden="false" customHeight="false" outlineLevel="0" collapsed="false">
      <c r="A9" s="93" t="s">
        <v>125</v>
      </c>
      <c r="B9" s="125" t="s">
        <v>95</v>
      </c>
      <c r="C9" s="126" t="n">
        <v>24</v>
      </c>
      <c r="D9" s="127" t="n">
        <v>0.75</v>
      </c>
      <c r="E9" s="127" t="n">
        <v>2</v>
      </c>
      <c r="F9" s="128" t="n">
        <f aca="false">C9*D9*E9</f>
        <v>36</v>
      </c>
    </row>
    <row r="10" customFormat="false" ht="15" hidden="false" customHeight="false" outlineLevel="0" collapsed="false">
      <c r="A10" s="93" t="s">
        <v>135</v>
      </c>
      <c r="B10" s="125" t="s">
        <v>95</v>
      </c>
      <c r="C10" s="126" t="n">
        <v>0</v>
      </c>
      <c r="D10" s="127" t="n">
        <v>0.38</v>
      </c>
      <c r="E10" s="127" t="n">
        <v>2</v>
      </c>
      <c r="F10" s="128" t="n">
        <f aca="false">C10*D10*E10</f>
        <v>0</v>
      </c>
      <c r="H10" s="1" t="n">
        <f aca="false">21+24+11.25</f>
        <v>56.25</v>
      </c>
    </row>
    <row r="11" customFormat="false" ht="15" hidden="false" customHeight="false" outlineLevel="0" collapsed="false">
      <c r="A11" s="93" t="s">
        <v>160</v>
      </c>
      <c r="B11" s="125" t="s">
        <v>72</v>
      </c>
      <c r="C11" s="126" t="n">
        <v>56</v>
      </c>
      <c r="D11" s="127" t="n">
        <v>0.75</v>
      </c>
      <c r="E11" s="127" t="n">
        <v>1</v>
      </c>
      <c r="F11" s="128" t="n">
        <f aca="false">C11*D11*E11</f>
        <v>42</v>
      </c>
    </row>
    <row r="12" customFormat="false" ht="15" hidden="false" customHeight="false" outlineLevel="0" collapsed="false">
      <c r="A12" s="93" t="s">
        <v>126</v>
      </c>
      <c r="B12" s="125" t="s">
        <v>102</v>
      </c>
      <c r="C12" s="126" t="n">
        <v>18</v>
      </c>
      <c r="D12" s="127" t="n">
        <v>0.75</v>
      </c>
      <c r="E12" s="127" t="n">
        <v>2</v>
      </c>
      <c r="F12" s="128" t="n">
        <f aca="false">C12*D12*E12</f>
        <v>27</v>
      </c>
    </row>
    <row r="13" customFormat="false" ht="15" hidden="false" customHeight="false" outlineLevel="0" collapsed="false">
      <c r="A13" s="93" t="s">
        <v>161</v>
      </c>
      <c r="B13" s="125" t="s">
        <v>102</v>
      </c>
      <c r="C13" s="126" t="n">
        <v>20</v>
      </c>
      <c r="D13" s="127" t="n">
        <v>0.75</v>
      </c>
      <c r="E13" s="127" t="n">
        <v>2</v>
      </c>
      <c r="F13" s="128" t="n">
        <f aca="false">C13*D13*E13</f>
        <v>30</v>
      </c>
    </row>
    <row r="14" customFormat="false" ht="15" hidden="false" customHeight="false" outlineLevel="0" collapsed="false">
      <c r="A14" s="93" t="s">
        <v>127</v>
      </c>
      <c r="B14" s="125" t="s">
        <v>102</v>
      </c>
      <c r="C14" s="126" t="n">
        <v>22</v>
      </c>
      <c r="D14" s="127" t="n">
        <v>0.75</v>
      </c>
      <c r="E14" s="127" t="n">
        <v>4.5</v>
      </c>
      <c r="F14" s="128" t="n">
        <f aca="false">C14*D14*E14</f>
        <v>74.25</v>
      </c>
    </row>
    <row r="15" customFormat="false" ht="15.75" hidden="false" customHeight="false" outlineLevel="0" collapsed="false">
      <c r="A15" s="93" t="s">
        <v>162</v>
      </c>
      <c r="B15" s="125" t="s">
        <v>102</v>
      </c>
      <c r="C15" s="126" t="n">
        <v>21</v>
      </c>
      <c r="D15" s="127" t="n">
        <v>0.38</v>
      </c>
      <c r="E15" s="127" t="n">
        <v>2</v>
      </c>
      <c r="F15" s="128" t="n">
        <f aca="false">C15*D15*E15</f>
        <v>15.96</v>
      </c>
    </row>
    <row r="16" customFormat="false" ht="15.75" hidden="false" customHeight="false" outlineLevel="0" collapsed="false">
      <c r="F16" s="129" t="n">
        <f aca="false">SUM(F4:F15)</f>
        <v>360.96</v>
      </c>
      <c r="G16" s="42" t="s">
        <v>112</v>
      </c>
    </row>
    <row r="17" customFormat="false" ht="15" hidden="false" customHeight="false" outlineLevel="0" collapsed="false">
      <c r="A17" s="43" t="s">
        <v>163</v>
      </c>
    </row>
  </sheetData>
  <autoFilter ref="A3:F16"/>
  <mergeCells count="1">
    <mergeCell ref="A1:F1"/>
  </mergeCells>
  <printOptions headings="false" gridLines="false" gridLinesSet="true" horizontalCentered="false" verticalCentered="false"/>
  <pageMargins left="0.511805555555555" right="0.511805555555555" top="1.18125" bottom="1.1812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4.25"/>
  <cols>
    <col collapsed="false" hidden="false" max="1" min="1" style="0" width="20.553488372093"/>
    <col collapsed="false" hidden="false" max="2" min="2" style="0" width="16"/>
    <col collapsed="false" hidden="false" max="3" min="3" style="0" width="17.106976744186"/>
    <col collapsed="false" hidden="false" max="5" min="4" style="0" width="14.5209302325581"/>
    <col collapsed="false" hidden="true" max="6" min="6" style="0" width="0"/>
    <col collapsed="false" hidden="false" max="7" min="7" style="0" width="12.6744186046512"/>
    <col collapsed="false" hidden="false" max="8" min="8" style="0" width="20.4279069767442"/>
    <col collapsed="false" hidden="false" max="12" min="9" style="0" width="14.5209302325581"/>
    <col collapsed="false" hidden="false" max="1025" min="13" style="0" width="8.86046511627907"/>
  </cols>
  <sheetData>
    <row r="1" customFormat="false" ht="20.25" hidden="false" customHeight="false" outlineLevel="0" collapsed="false">
      <c r="A1" s="65" t="s">
        <v>164</v>
      </c>
      <c r="B1" s="65"/>
      <c r="C1" s="65"/>
      <c r="D1" s="65"/>
      <c r="E1" s="65"/>
    </row>
    <row r="4" customFormat="false" ht="60" hidden="false" customHeight="false" outlineLevel="0" collapsed="false">
      <c r="A4" s="66" t="s">
        <v>2</v>
      </c>
      <c r="B4" s="67" t="s">
        <v>140</v>
      </c>
      <c r="C4" s="67" t="s">
        <v>165</v>
      </c>
      <c r="D4" s="66" t="s">
        <v>166</v>
      </c>
      <c r="E4" s="68" t="s">
        <v>167</v>
      </c>
    </row>
    <row r="5" customFormat="false" ht="15" hidden="false" customHeight="false" outlineLevel="0" collapsed="false">
      <c r="A5" s="69" t="s">
        <v>16</v>
      </c>
      <c r="B5" s="130" t="n">
        <f aca="false">'Graduação Matriculados'!K4</f>
        <v>2518.875</v>
      </c>
      <c r="C5" s="130" t="n">
        <f aca="false">'Mestrado Matriculados'!F5+(('Mestrado Matriculados'!F4)/2)</f>
        <v>43.5</v>
      </c>
      <c r="D5" s="131" t="n">
        <f aca="false">B5+C5</f>
        <v>2562.375</v>
      </c>
      <c r="E5" s="132" t="n">
        <f aca="false">D5/D15</f>
        <v>0.147362146410644</v>
      </c>
      <c r="F5" s="133"/>
      <c r="G5" s="133"/>
      <c r="I5" s="134"/>
    </row>
    <row r="6" customFormat="false" ht="15" hidden="false" customHeight="false" outlineLevel="0" collapsed="false">
      <c r="A6" s="69" t="s">
        <v>31</v>
      </c>
      <c r="B6" s="130" t="n">
        <f aca="false">'Graduação Matriculados'!K11</f>
        <v>2715.25</v>
      </c>
      <c r="C6" s="130" t="n">
        <f aca="false">'Mestrado Matriculados'!F6+'Mestrado Matriculados'!F7+(('Mestrado Matriculados'!F4)/2)</f>
        <v>56.25</v>
      </c>
      <c r="D6" s="131" t="n">
        <f aca="false">B6+C6</f>
        <v>2771.5</v>
      </c>
      <c r="E6" s="132" t="n">
        <f aca="false">D6/D15</f>
        <v>0.159388921909205</v>
      </c>
      <c r="F6" s="133"/>
      <c r="G6" s="133"/>
      <c r="I6" s="134"/>
    </row>
    <row r="7" customFormat="false" ht="15" hidden="false" customHeight="false" outlineLevel="0" collapsed="false">
      <c r="A7" s="69" t="s">
        <v>46</v>
      </c>
      <c r="B7" s="130" t="n">
        <f aca="false">'Graduação Matriculados'!K22</f>
        <v>1092.9</v>
      </c>
      <c r="C7" s="130" t="n">
        <f aca="false">'Mestrado Matriculados'!F8</f>
        <v>36</v>
      </c>
      <c r="D7" s="131" t="n">
        <f aca="false">B7+C7</f>
        <v>1128.9</v>
      </c>
      <c r="E7" s="132" t="n">
        <f aca="false">D7/D15</f>
        <v>0.0649230214480612</v>
      </c>
      <c r="F7" s="133"/>
      <c r="G7" s="133"/>
      <c r="I7" s="134"/>
    </row>
    <row r="8" customFormat="false" ht="15" hidden="false" customHeight="false" outlineLevel="0" collapsed="false">
      <c r="A8" s="69" t="s">
        <v>55</v>
      </c>
      <c r="B8" s="130" t="n">
        <f aca="false">'Graduação Matriculados'!K27</f>
        <v>1461.1</v>
      </c>
      <c r="C8" s="130"/>
      <c r="D8" s="131" t="n">
        <f aca="false">B8+C8</f>
        <v>1461.1</v>
      </c>
      <c r="E8" s="132" t="n">
        <f aca="false">D8/D15</f>
        <v>0.0840278382830739</v>
      </c>
      <c r="F8" s="133"/>
      <c r="G8" s="133"/>
      <c r="I8" s="134"/>
    </row>
    <row r="9" customFormat="false" ht="15" hidden="false" customHeight="false" outlineLevel="0" collapsed="false">
      <c r="A9" s="69" t="s">
        <v>65</v>
      </c>
      <c r="B9" s="130" t="n">
        <f aca="false">'Graduação Matriculados'!K32</f>
        <v>1799.4</v>
      </c>
      <c r="C9" s="130"/>
      <c r="D9" s="131" t="n">
        <f aca="false">B9+C9</f>
        <v>1799.4</v>
      </c>
      <c r="E9" s="132" t="n">
        <f aca="false">D9/D15</f>
        <v>0.103483466023245</v>
      </c>
      <c r="F9" s="133"/>
      <c r="G9" s="133"/>
      <c r="I9" s="134"/>
    </row>
    <row r="10" customFormat="false" ht="15" hidden="false" customHeight="false" outlineLevel="0" collapsed="false">
      <c r="A10" s="69" t="s">
        <v>72</v>
      </c>
      <c r="B10" s="130" t="n">
        <f aca="false">'Graduação Matriculados'!K39</f>
        <v>833.15</v>
      </c>
      <c r="C10" s="130" t="n">
        <f aca="false">'Mestrado Matriculados'!F11</f>
        <v>42</v>
      </c>
      <c r="D10" s="131" t="n">
        <f aca="false">B10+C10</f>
        <v>875.15</v>
      </c>
      <c r="E10" s="132" t="n">
        <f aca="false">D10/D15</f>
        <v>0.0503298628933216</v>
      </c>
      <c r="F10" s="133"/>
      <c r="G10" s="133"/>
      <c r="I10" s="134"/>
    </row>
    <row r="11" customFormat="false" ht="15" hidden="false" customHeight="false" outlineLevel="0" collapsed="false">
      <c r="A11" s="69" t="s">
        <v>79</v>
      </c>
      <c r="B11" s="130" t="n">
        <f aca="false">'Graduação Matriculados'!K46</f>
        <v>1133.55</v>
      </c>
      <c r="C11" s="130"/>
      <c r="D11" s="131" t="n">
        <f aca="false">B11+C11</f>
        <v>1133.55</v>
      </c>
      <c r="E11" s="132" t="n">
        <f aca="false">D11/D15</f>
        <v>0.0651904428757638</v>
      </c>
      <c r="F11" s="133"/>
      <c r="G11" s="133"/>
      <c r="I11" s="134"/>
    </row>
    <row r="12" customFormat="false" ht="15" hidden="false" customHeight="false" outlineLevel="0" collapsed="false">
      <c r="A12" s="69" t="s">
        <v>88</v>
      </c>
      <c r="B12" s="130" t="n">
        <f aca="false">'Graduação Matriculados'!K52</f>
        <v>910.15</v>
      </c>
      <c r="C12" s="130"/>
      <c r="D12" s="131" t="n">
        <f aca="false">B12+C12</f>
        <v>910.15</v>
      </c>
      <c r="E12" s="132" t="n">
        <f aca="false">D12/D15</f>
        <v>0.0523427123491477</v>
      </c>
      <c r="F12" s="133"/>
      <c r="G12" s="133"/>
      <c r="I12" s="134"/>
    </row>
    <row r="13" customFormat="false" ht="15" hidden="false" customHeight="false" outlineLevel="0" collapsed="false">
      <c r="A13" s="69" t="s">
        <v>95</v>
      </c>
      <c r="B13" s="130" t="n">
        <f aca="false">'Graduação Matriculados'!K58</f>
        <v>1126.6</v>
      </c>
      <c r="C13" s="130" t="n">
        <f aca="false">'Mestrado Matriculados'!F9+'Mestrado Matriculados'!F10</f>
        <v>36</v>
      </c>
      <c r="D13" s="131" t="n">
        <f aca="false">B13+C13</f>
        <v>1162.6</v>
      </c>
      <c r="E13" s="132" t="n">
        <f aca="false">D13/D15</f>
        <v>0.0668611079240995</v>
      </c>
      <c r="F13" s="133"/>
      <c r="G13" s="133"/>
      <c r="I13" s="134"/>
    </row>
    <row r="14" customFormat="false" ht="15.75" hidden="false" customHeight="false" outlineLevel="0" collapsed="false">
      <c r="A14" s="73" t="s">
        <v>102</v>
      </c>
      <c r="B14" s="130" t="n">
        <f aca="false">'Graduação Matriculados'!K63</f>
        <v>3436.35</v>
      </c>
      <c r="C14" s="135" t="n">
        <f aca="false">'Mestrado Matriculados'!F12+'Mestrado Matriculados'!F13+'Mestrado Matriculados'!F14+'Mestrado Matriculados'!F15</f>
        <v>147.21</v>
      </c>
      <c r="D14" s="131" t="n">
        <f aca="false">B14+C14</f>
        <v>3583.56</v>
      </c>
      <c r="E14" s="132" t="n">
        <f aca="false">D14/D15</f>
        <v>0.206090479883439</v>
      </c>
      <c r="F14" s="133"/>
      <c r="G14" s="133"/>
      <c r="I14" s="134"/>
    </row>
    <row r="15" customFormat="false" ht="15.75" hidden="false" customHeight="false" outlineLevel="0" collapsed="false">
      <c r="A15" s="136" t="s">
        <v>168</v>
      </c>
      <c r="B15" s="137" t="n">
        <f aca="false">SUM(B5:B14)</f>
        <v>17027.325</v>
      </c>
      <c r="C15" s="137" t="n">
        <f aca="false">SUM(C5:C14)</f>
        <v>360.96</v>
      </c>
      <c r="D15" s="137" t="n">
        <f aca="false">SUM(D5:D14)</f>
        <v>17388.285</v>
      </c>
    </row>
    <row r="67" customFormat="false" ht="15" hidden="false" customHeight="true" outlineLevel="0" collapsed="false"/>
  </sheetData>
  <mergeCells count="1">
    <mergeCell ref="A1:E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4.25"/>
  <cols>
    <col collapsed="false" hidden="false" max="1" min="1" style="0" width="31.1348837209302"/>
    <col collapsed="false" hidden="false" max="3" min="2" style="0" width="20.9209302325581"/>
    <col collapsed="false" hidden="false" max="4" min="4" style="138" width="20.9209302325581"/>
    <col collapsed="false" hidden="false" max="5" min="5" style="0" width="8.86046511627907"/>
    <col collapsed="false" hidden="false" max="6" min="6" style="0" width="31.1348837209302"/>
    <col collapsed="false" hidden="false" max="7" min="7" style="138" width="16.8604651162791"/>
    <col collapsed="false" hidden="false" max="8" min="8" style="138" width="16.6139534883721"/>
    <col collapsed="false" hidden="false" max="9" min="9" style="138" width="16.246511627907"/>
    <col collapsed="false" hidden="false" max="1025" min="10" style="0" width="8.86046511627907"/>
  </cols>
  <sheetData>
    <row r="1" customFormat="false" ht="14.25" hidden="false" customHeight="true" outlineLevel="0" collapsed="false">
      <c r="A1" s="139" t="s">
        <v>169</v>
      </c>
      <c r="B1" s="139"/>
      <c r="C1" s="139"/>
      <c r="D1" s="139"/>
    </row>
    <row r="2" customFormat="false" ht="14.25" hidden="false" customHeight="true" outlineLevel="0" collapsed="false">
      <c r="A2" s="139"/>
      <c r="B2" s="139"/>
      <c r="C2" s="139"/>
      <c r="D2" s="139"/>
    </row>
    <row r="3" customFormat="false" ht="30" hidden="false" customHeight="false" outlineLevel="0" collapsed="false">
      <c r="A3" s="140" t="s">
        <v>2</v>
      </c>
      <c r="B3" s="141" t="s">
        <v>170</v>
      </c>
      <c r="C3" s="141" t="s">
        <v>171</v>
      </c>
      <c r="D3" s="141" t="s">
        <v>172</v>
      </c>
    </row>
    <row r="4" customFormat="false" ht="20.25" hidden="false" customHeight="false" outlineLevel="0" collapsed="false">
      <c r="A4" s="142" t="s">
        <v>16</v>
      </c>
      <c r="B4" s="143" t="n">
        <f aca="false">'Aluno Eq vagas'!F5</f>
        <v>0.119844958667598</v>
      </c>
      <c r="C4" s="143" t="n">
        <f aca="false">'Aluno Eq Matriculados'!E5</f>
        <v>0.147362146410644</v>
      </c>
      <c r="D4" s="144" t="n">
        <f aca="false">(B4*0.6)+(C4*0.4)</f>
        <v>0.130851833764817</v>
      </c>
      <c r="F4" s="145"/>
    </row>
    <row r="5" customFormat="false" ht="20.25" hidden="false" customHeight="false" outlineLevel="0" collapsed="false">
      <c r="A5" s="142" t="s">
        <v>31</v>
      </c>
      <c r="B5" s="143" t="n">
        <f aca="false">'Aluno Eq vagas'!F6</f>
        <v>0.149385428042183</v>
      </c>
      <c r="C5" s="143" t="n">
        <f aca="false">'Aluno Eq Matriculados'!E6</f>
        <v>0.159388921909205</v>
      </c>
      <c r="D5" s="144" t="n">
        <f aca="false">(B5*0.6)+(C5*0.4)</f>
        <v>0.153386825588992</v>
      </c>
      <c r="F5" s="145"/>
      <c r="G5" s="145"/>
    </row>
    <row r="6" customFormat="false" ht="20.25" hidden="false" customHeight="false" outlineLevel="0" collapsed="false">
      <c r="A6" s="142" t="s">
        <v>46</v>
      </c>
      <c r="B6" s="143" t="n">
        <f aca="false">'Aluno Eq vagas'!F7</f>
        <v>0.0743610124443069</v>
      </c>
      <c r="C6" s="143" t="n">
        <f aca="false">'Aluno Eq Matriculados'!E7</f>
        <v>0.0649230214480612</v>
      </c>
      <c r="D6" s="144" t="n">
        <f aca="false">(B6*0.6)+(C6*0.4)</f>
        <v>0.0705858160458086</v>
      </c>
      <c r="F6" s="145"/>
      <c r="G6" s="145"/>
    </row>
    <row r="7" customFormat="false" ht="20.25" hidden="false" customHeight="false" outlineLevel="0" collapsed="false">
      <c r="A7" s="142" t="s">
        <v>55</v>
      </c>
      <c r="B7" s="143" t="n">
        <f aca="false">'Aluno Eq vagas'!F8</f>
        <v>0.0855303658469946</v>
      </c>
      <c r="C7" s="143" t="n">
        <f aca="false">'Aluno Eq Matriculados'!E8</f>
        <v>0.0840278382830739</v>
      </c>
      <c r="D7" s="144" t="n">
        <f aca="false">(B7*0.6)+(C7*0.4)</f>
        <v>0.0849293548214263</v>
      </c>
      <c r="F7" s="145"/>
      <c r="G7" s="145"/>
    </row>
    <row r="8" customFormat="false" ht="20.25" hidden="false" customHeight="false" outlineLevel="0" collapsed="false">
      <c r="A8" s="142" t="s">
        <v>65</v>
      </c>
      <c r="B8" s="143" t="n">
        <f aca="false">'Aluno Eq vagas'!F9</f>
        <v>0.124725598636613</v>
      </c>
      <c r="C8" s="143" t="n">
        <f aca="false">'Aluno Eq Matriculados'!E9</f>
        <v>0.103483466023245</v>
      </c>
      <c r="D8" s="144" t="n">
        <f aca="false">(B8*0.6)+(C8*0.4)</f>
        <v>0.116228745591266</v>
      </c>
      <c r="F8" s="145"/>
      <c r="G8" s="145"/>
    </row>
    <row r="9" customFormat="false" ht="20.25" hidden="false" customHeight="false" outlineLevel="0" collapsed="false">
      <c r="A9" s="142" t="s">
        <v>72</v>
      </c>
      <c r="B9" s="143" t="n">
        <f aca="false">'Aluno Eq vagas'!F10</f>
        <v>0.049083321340821</v>
      </c>
      <c r="C9" s="143" t="n">
        <f aca="false">'Aluno Eq Matriculados'!E10</f>
        <v>0.0503298628933216</v>
      </c>
      <c r="D9" s="144" t="n">
        <f aca="false">(B9*0.6)+(C9*0.4)</f>
        <v>0.0495819379618213</v>
      </c>
      <c r="F9" s="145"/>
      <c r="G9" s="145"/>
    </row>
    <row r="10" customFormat="false" ht="20.25" hidden="false" customHeight="false" outlineLevel="0" collapsed="false">
      <c r="A10" s="142" t="s">
        <v>79</v>
      </c>
      <c r="B10" s="143" t="n">
        <f aca="false">'Aluno Eq vagas'!F11</f>
        <v>0.0600777501460101</v>
      </c>
      <c r="C10" s="143" t="n">
        <f aca="false">'Aluno Eq Matriculados'!E11</f>
        <v>0.0651904428757638</v>
      </c>
      <c r="D10" s="144" t="n">
        <f aca="false">(B10*0.6)+(C10*0.4)</f>
        <v>0.0621228272379116</v>
      </c>
      <c r="F10" s="145"/>
      <c r="G10" s="145"/>
    </row>
    <row r="11" customFormat="false" ht="20.25" hidden="false" customHeight="false" outlineLevel="0" collapsed="false">
      <c r="A11" s="142" t="s">
        <v>88</v>
      </c>
      <c r="B11" s="143" t="n">
        <f aca="false">'Aluno Eq vagas'!F12</f>
        <v>0.0519043577437034</v>
      </c>
      <c r="C11" s="143" t="n">
        <f aca="false">'Aluno Eq Matriculados'!E12</f>
        <v>0.0523427123491477</v>
      </c>
      <c r="D11" s="144" t="n">
        <f aca="false">(B11*0.6)+(C11*0.4)</f>
        <v>0.0520796995858811</v>
      </c>
      <c r="F11" s="145"/>
      <c r="G11" s="145"/>
    </row>
    <row r="12" customFormat="false" ht="20.25" hidden="false" customHeight="false" outlineLevel="0" collapsed="false">
      <c r="A12" s="142" t="s">
        <v>95</v>
      </c>
      <c r="B12" s="143" t="n">
        <f aca="false">'Aluno Eq vagas'!F13</f>
        <v>0.0716135951634288</v>
      </c>
      <c r="C12" s="143" t="n">
        <f aca="false">'Aluno Eq Matriculados'!E13</f>
        <v>0.0668611079240995</v>
      </c>
      <c r="D12" s="144" t="n">
        <f aca="false">(B12*0.6)+(C12*0.4)</f>
        <v>0.0697126002676971</v>
      </c>
      <c r="F12" s="145"/>
      <c r="G12" s="145"/>
    </row>
    <row r="13" customFormat="false" ht="20.25" hidden="false" customHeight="false" outlineLevel="0" collapsed="false">
      <c r="A13" s="142" t="s">
        <v>102</v>
      </c>
      <c r="B13" s="143" t="n">
        <f aca="false">'Aluno Eq vagas'!F14</f>
        <v>0.21347361196834</v>
      </c>
      <c r="C13" s="143" t="n">
        <f aca="false">'Aluno Eq Matriculados'!E14</f>
        <v>0.206090479883439</v>
      </c>
      <c r="D13" s="144" t="n">
        <f aca="false">(B13*0.6)+(C13*0.4)</f>
        <v>0.21052035913438</v>
      </c>
      <c r="F13" s="145"/>
      <c r="G13" s="145"/>
    </row>
  </sheetData>
  <mergeCells count="1">
    <mergeCell ref="A1:D2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4.25"/>
  <cols>
    <col collapsed="false" hidden="false" max="1" min="1" style="0" width="20.553488372093"/>
    <col collapsed="false" hidden="false" max="5" min="2" style="0" width="16"/>
    <col collapsed="false" hidden="false" max="6" min="6" style="0" width="17.353488372093"/>
    <col collapsed="false" hidden="false" max="9" min="7" style="0" width="16"/>
    <col collapsed="false" hidden="false" max="12" min="10" style="0" width="14.5209302325581"/>
    <col collapsed="false" hidden="false" max="1025" min="13" style="0" width="8.86046511627907"/>
  </cols>
  <sheetData>
    <row r="1" customFormat="false" ht="20.25" hidden="false" customHeight="false" outlineLevel="0" collapsed="false">
      <c r="A1" s="65" t="s">
        <v>173</v>
      </c>
      <c r="B1" s="65"/>
      <c r="C1" s="65"/>
      <c r="D1" s="65"/>
      <c r="E1" s="65"/>
      <c r="F1" s="65"/>
      <c r="G1" s="65"/>
      <c r="H1" s="65"/>
    </row>
    <row r="3" customFormat="false" ht="15" hidden="false" customHeight="false" outlineLevel="0" collapsed="false"/>
    <row r="4" customFormat="false" ht="16.5" hidden="false" customHeight="false" outlineLevel="0" collapsed="false">
      <c r="A4" s="146" t="s">
        <v>2</v>
      </c>
      <c r="B4" s="147" t="s">
        <v>174</v>
      </c>
      <c r="C4" s="147" t="s">
        <v>175</v>
      </c>
      <c r="D4" s="148" t="s">
        <v>176</v>
      </c>
      <c r="E4" s="148" t="s">
        <v>177</v>
      </c>
      <c r="F4" s="148" t="s">
        <v>178</v>
      </c>
      <c r="G4" s="148" t="s">
        <v>179</v>
      </c>
      <c r="H4" s="148" t="s">
        <v>180</v>
      </c>
      <c r="J4" s="149"/>
    </row>
    <row r="5" customFormat="false" ht="15" hidden="false" customHeight="false" outlineLevel="0" collapsed="false">
      <c r="A5" s="150" t="s">
        <v>16</v>
      </c>
      <c r="B5" s="151" t="n">
        <v>0.1051</v>
      </c>
      <c r="C5" s="151" t="n">
        <v>0.135938796932645</v>
      </c>
      <c r="D5" s="151" t="n">
        <v>0.1426</v>
      </c>
      <c r="E5" s="151" t="n">
        <v>0.129771779730012</v>
      </c>
      <c r="F5" s="151" t="n">
        <v>0.134485060596836</v>
      </c>
      <c r="G5" s="151" t="n">
        <v>0.129486856485364</v>
      </c>
      <c r="H5" s="151" t="n">
        <f aca="false">MATRIZ!D4</f>
        <v>0.130851833764817</v>
      </c>
    </row>
    <row r="6" customFormat="false" ht="15" hidden="false" customHeight="false" outlineLevel="0" collapsed="false">
      <c r="A6" s="152" t="s">
        <v>31</v>
      </c>
      <c r="B6" s="153" t="n">
        <v>0.2107</v>
      </c>
      <c r="C6" s="153" t="n">
        <v>0.168933213539144</v>
      </c>
      <c r="D6" s="153" t="n">
        <v>0.1565</v>
      </c>
      <c r="E6" s="153" t="n">
        <v>0.146445982171219</v>
      </c>
      <c r="F6" s="153" t="n">
        <v>0.167383846971208</v>
      </c>
      <c r="G6" s="153" t="n">
        <v>0.140165332039782</v>
      </c>
      <c r="H6" s="153" t="n">
        <f aca="false">MATRIZ!D5</f>
        <v>0.153386825588992</v>
      </c>
    </row>
    <row r="7" customFormat="false" ht="15" hidden="false" customHeight="false" outlineLevel="0" collapsed="false">
      <c r="A7" s="154" t="s">
        <v>46</v>
      </c>
      <c r="B7" s="155" t="n">
        <v>0.06</v>
      </c>
      <c r="C7" s="155" t="n">
        <v>0.0589218162863681</v>
      </c>
      <c r="D7" s="155" t="n">
        <v>0.0722</v>
      </c>
      <c r="E7" s="155" t="n">
        <v>0.0747672736346275</v>
      </c>
      <c r="F7" s="155" t="n">
        <v>0.0726362507733762</v>
      </c>
      <c r="G7" s="155" t="n">
        <v>0.0721096089221965</v>
      </c>
      <c r="H7" s="151" t="n">
        <f aca="false">MATRIZ!D6</f>
        <v>0.0705858160458086</v>
      </c>
    </row>
    <row r="8" customFormat="false" ht="15" hidden="false" customHeight="false" outlineLevel="0" collapsed="false">
      <c r="A8" s="152" t="s">
        <v>55</v>
      </c>
      <c r="B8" s="153" t="n">
        <v>0.0549</v>
      </c>
      <c r="C8" s="153" t="n">
        <v>0.0836338691062429</v>
      </c>
      <c r="D8" s="153" t="n">
        <v>0.0879</v>
      </c>
      <c r="E8" s="153" t="n">
        <v>0.0938665488663214</v>
      </c>
      <c r="F8" s="153" t="n">
        <v>0.0877765918237106</v>
      </c>
      <c r="G8" s="153" t="n">
        <v>0.095522922338451</v>
      </c>
      <c r="H8" s="153" t="n">
        <f aca="false">MATRIZ!D7</f>
        <v>0.0849293548214263</v>
      </c>
    </row>
    <row r="9" customFormat="false" ht="15" hidden="false" customHeight="false" outlineLevel="0" collapsed="false">
      <c r="A9" s="154" t="s">
        <v>65</v>
      </c>
      <c r="B9" s="155" t="n">
        <v>0.0588</v>
      </c>
      <c r="C9" s="155" t="n">
        <v>0.104429804266138</v>
      </c>
      <c r="D9" s="155" t="n">
        <v>0.1243</v>
      </c>
      <c r="E9" s="155" t="n">
        <v>0.135802861169675</v>
      </c>
      <c r="F9" s="155" t="n">
        <v>0.119878936677592</v>
      </c>
      <c r="G9" s="155" t="n">
        <v>0.13801055802152</v>
      </c>
      <c r="H9" s="151" t="n">
        <f aca="false">MATRIZ!D8</f>
        <v>0.116228745591266</v>
      </c>
    </row>
    <row r="10" customFormat="false" ht="15" hidden="false" customHeight="false" outlineLevel="0" collapsed="false">
      <c r="A10" s="152" t="s">
        <v>72</v>
      </c>
      <c r="B10" s="153" t="n">
        <v>0.0818</v>
      </c>
      <c r="C10" s="153" t="n">
        <v>0.0620277027063524</v>
      </c>
      <c r="D10" s="153" t="n">
        <v>0.0647</v>
      </c>
      <c r="E10" s="153" t="n">
        <v>0.0590231128837125</v>
      </c>
      <c r="F10" s="153" t="n">
        <v>0.0595246425658431</v>
      </c>
      <c r="G10" s="153" t="n">
        <v>0.0583144373080482</v>
      </c>
      <c r="H10" s="153" t="n">
        <f aca="false">MATRIZ!D9</f>
        <v>0.0495819379618213</v>
      </c>
    </row>
    <row r="11" customFormat="false" ht="15" hidden="false" customHeight="false" outlineLevel="0" collapsed="false">
      <c r="A11" s="154" t="s">
        <v>79</v>
      </c>
      <c r="B11" s="155" t="n">
        <v>0.0668</v>
      </c>
      <c r="C11" s="155" t="n">
        <v>0.055320788553053</v>
      </c>
      <c r="D11" s="155" t="n">
        <v>0.0504</v>
      </c>
      <c r="E11" s="155" t="n">
        <v>0.0539560265577597</v>
      </c>
      <c r="F11" s="155" t="n">
        <v>0.0571119652138144</v>
      </c>
      <c r="G11" s="155" t="n">
        <v>0.0547909713175352</v>
      </c>
      <c r="H11" s="151" t="n">
        <f aca="false">MATRIZ!D10</f>
        <v>0.0621228272379116</v>
      </c>
    </row>
    <row r="12" customFormat="false" ht="15" hidden="false" customHeight="false" outlineLevel="0" collapsed="false">
      <c r="A12" s="152" t="s">
        <v>88</v>
      </c>
      <c r="B12" s="153" t="n">
        <v>0.0899</v>
      </c>
      <c r="C12" s="153" t="n">
        <v>0.0532501976063969</v>
      </c>
      <c r="D12" s="153" t="n">
        <v>0.0591</v>
      </c>
      <c r="E12" s="153" t="n">
        <v>0.0564309858638398</v>
      </c>
      <c r="F12" s="153" t="n">
        <v>0.0536348877484853</v>
      </c>
      <c r="G12" s="153" t="n">
        <v>0.0566521639335036</v>
      </c>
      <c r="H12" s="153" t="n">
        <f aca="false">MATRIZ!D11</f>
        <v>0.0520796995858811</v>
      </c>
    </row>
    <row r="13" customFormat="false" ht="15" hidden="false" customHeight="false" outlineLevel="0" collapsed="false">
      <c r="A13" s="154" t="s">
        <v>95</v>
      </c>
      <c r="B13" s="155" t="n">
        <v>0.0994</v>
      </c>
      <c r="C13" s="155" t="n">
        <v>0.0841740232662402</v>
      </c>
      <c r="D13" s="155" t="n">
        <v>0.0718</v>
      </c>
      <c r="E13" s="155" t="n">
        <v>0.0729900165715267</v>
      </c>
      <c r="F13" s="155" t="n">
        <v>0.0757692274640733</v>
      </c>
      <c r="G13" s="155" t="n">
        <v>0.0722802984020201</v>
      </c>
      <c r="H13" s="151" t="n">
        <f aca="false">MATRIZ!D12</f>
        <v>0.0697126002676971</v>
      </c>
    </row>
    <row r="14" customFormat="false" ht="15" hidden="false" customHeight="false" outlineLevel="0" collapsed="false">
      <c r="A14" s="152" t="s">
        <v>102</v>
      </c>
      <c r="B14" s="153" t="n">
        <v>0.1726</v>
      </c>
      <c r="C14" s="153" t="n">
        <v>0.182166990459077</v>
      </c>
      <c r="D14" s="153" t="n">
        <v>0.1705</v>
      </c>
      <c r="E14" s="153" t="n">
        <v>0.176945412551307</v>
      </c>
      <c r="F14" s="153" t="n">
        <v>0.171798590165061</v>
      </c>
      <c r="G14" s="153" t="n">
        <v>0.18266685123158</v>
      </c>
      <c r="H14" s="153" t="n">
        <f aca="false">MATRIZ!D13</f>
        <v>0.21052035913438</v>
      </c>
    </row>
    <row r="17" customFormat="false" ht="14.25" hidden="false" customHeight="false" outlineLevel="0" collapsed="false">
      <c r="I17" s="145"/>
    </row>
    <row r="18" customFormat="false" ht="14.25" hidden="false" customHeight="true" outlineLevel="0" collapsed="false">
      <c r="A18" s="156" t="s">
        <v>2</v>
      </c>
      <c r="B18" s="157" t="s">
        <v>176</v>
      </c>
      <c r="C18" s="158" t="s">
        <v>177</v>
      </c>
      <c r="D18" s="157" t="s">
        <v>178</v>
      </c>
      <c r="E18" s="158" t="s">
        <v>179</v>
      </c>
      <c r="F18" s="157" t="s">
        <v>180</v>
      </c>
      <c r="I18" s="145"/>
    </row>
    <row r="19" customFormat="false" ht="14.25" hidden="false" customHeight="true" outlineLevel="0" collapsed="false">
      <c r="A19" s="156"/>
      <c r="B19" s="157"/>
      <c r="C19" s="158"/>
      <c r="D19" s="157"/>
      <c r="E19" s="158"/>
      <c r="F19" s="157"/>
      <c r="I19" s="145"/>
    </row>
    <row r="20" customFormat="false" ht="15" hidden="false" customHeight="false" outlineLevel="0" collapsed="false">
      <c r="A20" s="156"/>
      <c r="B20" s="159" t="n">
        <v>2000000</v>
      </c>
      <c r="C20" s="160" t="n">
        <v>2000000</v>
      </c>
      <c r="D20" s="161" t="n">
        <v>2200000</v>
      </c>
      <c r="E20" s="160" t="n">
        <v>2200000</v>
      </c>
      <c r="F20" s="161" t="n">
        <v>1400000</v>
      </c>
      <c r="I20" s="145"/>
    </row>
    <row r="21" customFormat="false" ht="14.25" hidden="false" customHeight="false" outlineLevel="0" collapsed="false">
      <c r="A21" s="162" t="s">
        <v>16</v>
      </c>
      <c r="B21" s="163" t="n">
        <v>282680.878895406</v>
      </c>
      <c r="C21" s="164" t="n">
        <f aca="false">C20*E5</f>
        <v>259543.559460023</v>
      </c>
      <c r="D21" s="163" t="n">
        <v>295867.13331304</v>
      </c>
      <c r="E21" s="164" t="n">
        <v>293495.973094275</v>
      </c>
      <c r="F21" s="163" t="n">
        <f aca="false">$F$20*H5</f>
        <v>183192.567270743</v>
      </c>
      <c r="I21" s="145"/>
    </row>
    <row r="22" customFormat="false" ht="14.25" hidden="false" customHeight="false" outlineLevel="0" collapsed="false">
      <c r="A22" s="162" t="s">
        <v>31</v>
      </c>
      <c r="B22" s="163" t="n">
        <v>314215.191391994</v>
      </c>
      <c r="C22" s="164" t="n">
        <f aca="false">C20*E6</f>
        <v>292891.964342438</v>
      </c>
      <c r="D22" s="163" t="n">
        <v>368244.463336657</v>
      </c>
      <c r="E22" s="164" t="n">
        <v>359135.166996014</v>
      </c>
      <c r="F22" s="163" t="n">
        <f aca="false">$F$20*H6</f>
        <v>214741.555824589</v>
      </c>
      <c r="I22" s="145"/>
    </row>
    <row r="23" customFormat="false" ht="14.25" hidden="false" customHeight="false" outlineLevel="0" collapsed="false">
      <c r="A23" s="162" t="s">
        <v>46</v>
      </c>
      <c r="B23" s="163" t="n">
        <v>144917.543272992</v>
      </c>
      <c r="C23" s="164" t="n">
        <f aca="false">C20*E7</f>
        <v>149534.547269255</v>
      </c>
      <c r="D23" s="163" t="n">
        <v>159799.751701428</v>
      </c>
      <c r="E23" s="164" t="n">
        <v>163968.913981476</v>
      </c>
      <c r="F23" s="163" t="n">
        <f aca="false">$F$20*H7</f>
        <v>98820.142464132</v>
      </c>
      <c r="I23" s="145"/>
    </row>
    <row r="24" customFormat="false" ht="14.25" hidden="false" customHeight="false" outlineLevel="0" collapsed="false">
      <c r="A24" s="162" t="s">
        <v>55</v>
      </c>
      <c r="B24" s="163" t="n">
        <v>176571.424699673</v>
      </c>
      <c r="C24" s="164" t="n">
        <f aca="false">C20*E8</f>
        <v>187733.097732643</v>
      </c>
      <c r="D24" s="163" t="n">
        <v>193108.502012163</v>
      </c>
      <c r="E24" s="164" t="n">
        <v>189838.069825326</v>
      </c>
      <c r="F24" s="163" t="n">
        <f aca="false">$F$20*H8</f>
        <v>118901.096749997</v>
      </c>
      <c r="I24" s="145"/>
    </row>
    <row r="25" customFormat="false" ht="14.25" hidden="false" customHeight="false" outlineLevel="0" collapsed="false">
      <c r="A25" s="162" t="s">
        <v>65</v>
      </c>
      <c r="B25" s="163" t="n">
        <v>249659.92603466</v>
      </c>
      <c r="C25" s="164" t="n">
        <f aca="false">C20*E9</f>
        <v>271605.72233935</v>
      </c>
      <c r="D25" s="163" t="n">
        <v>263733.660690702</v>
      </c>
      <c r="E25" s="164" t="n">
        <v>265213.258406298</v>
      </c>
      <c r="F25" s="163" t="n">
        <f aca="false">$F$20*H9</f>
        <v>162720.243827772</v>
      </c>
      <c r="I25" s="145"/>
    </row>
    <row r="26" customFormat="false" ht="14.25" hidden="false" customHeight="false" outlineLevel="0" collapsed="false">
      <c r="A26" s="162" t="s">
        <v>72</v>
      </c>
      <c r="B26" s="163" t="n">
        <v>127978.611509785</v>
      </c>
      <c r="C26" s="164" t="n">
        <f aca="false">C20*E10</f>
        <v>118046.225767425</v>
      </c>
      <c r="D26" s="163" t="n">
        <v>130954.213644855</v>
      </c>
      <c r="E26" s="164" t="n">
        <v>125028.872391336</v>
      </c>
      <c r="F26" s="163" t="n">
        <f aca="false">$F$20*H10</f>
        <v>69414.7131465498</v>
      </c>
      <c r="I26" s="145"/>
    </row>
    <row r="27" customFormat="false" ht="14.25" hidden="false" customHeight="false" outlineLevel="0" collapsed="false">
      <c r="A27" s="162" t="s">
        <v>79</v>
      </c>
      <c r="B27" s="163" t="n">
        <v>101281.260798569</v>
      </c>
      <c r="C27" s="164" t="n">
        <f aca="false">C20*E11</f>
        <v>107912.053115519</v>
      </c>
      <c r="D27" s="163" t="n">
        <v>125646.323470392</v>
      </c>
      <c r="E27" s="164" t="n">
        <v>126595.64584663</v>
      </c>
      <c r="F27" s="163" t="n">
        <f aca="false">$F$20*H11</f>
        <v>86971.9581330762</v>
      </c>
    </row>
    <row r="28" customFormat="false" ht="14.25" hidden="false" customHeight="false" outlineLevel="0" collapsed="false">
      <c r="A28" s="162" t="s">
        <v>88</v>
      </c>
      <c r="B28" s="163" t="n">
        <v>118676.148748532</v>
      </c>
      <c r="C28" s="164" t="n">
        <f aca="false">C20*E12</f>
        <v>112861.97172768</v>
      </c>
      <c r="D28" s="163" t="n">
        <v>117996.753046668</v>
      </c>
      <c r="E28" s="164" t="n">
        <v>116407.955918681</v>
      </c>
      <c r="F28" s="163" t="n">
        <f aca="false">$F$20*H12</f>
        <v>72911.5794202336</v>
      </c>
    </row>
    <row r="29" customFormat="false" ht="14.25" hidden="false" customHeight="false" outlineLevel="0" collapsed="false">
      <c r="A29" s="162" t="s">
        <v>95</v>
      </c>
      <c r="B29" s="163" t="n">
        <v>144080.56076234</v>
      </c>
      <c r="C29" s="164" t="n">
        <f aca="false">C20*E13</f>
        <v>145980.033143053</v>
      </c>
      <c r="D29" s="163" t="n">
        <v>166692.300420961</v>
      </c>
      <c r="E29" s="164" t="n">
        <v>161156.364332299</v>
      </c>
      <c r="F29" s="163" t="n">
        <f aca="false">$F$20*H13</f>
        <v>97597.640374776</v>
      </c>
    </row>
    <row r="30" customFormat="false" ht="14.25" hidden="false" customHeight="false" outlineLevel="0" collapsed="false">
      <c r="A30" s="162" t="s">
        <v>102</v>
      </c>
      <c r="B30" s="163" t="n">
        <v>339938.45388605</v>
      </c>
      <c r="C30" s="164" t="n">
        <f aca="false">C20*E14</f>
        <v>353890.825102614</v>
      </c>
      <c r="D30" s="163" t="n">
        <v>377956.898363134</v>
      </c>
      <c r="E30" s="164" t="n">
        <v>399159.779207665</v>
      </c>
      <c r="F30" s="163" t="n">
        <f aca="false">$F$20*H14</f>
        <v>294728.502788132</v>
      </c>
    </row>
    <row r="68" customFormat="false" ht="15" hidden="false" customHeight="true" outlineLevel="0" collapsed="false"/>
  </sheetData>
  <mergeCells count="7">
    <mergeCell ref="A1:H1"/>
    <mergeCell ref="A18:A20"/>
    <mergeCell ref="B18:B19"/>
    <mergeCell ref="C18:C19"/>
    <mergeCell ref="D18:D19"/>
    <mergeCell ref="E18:E19"/>
    <mergeCell ref="F18:F1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4" zoomScaleNormal="94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395348837209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1005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2010-11-09T16:31:48Z</dcterms:created>
  <dc:creator>Proplan02</dc:creator>
  <dc:description/>
  <dc:language>pt-BR</dc:language>
  <cp:lastModifiedBy/>
  <cp:lastPrinted>2013-01-09T13:02:09Z</cp:lastPrinted>
  <dcterms:modified xsi:type="dcterms:W3CDTF">2017-05-03T16:31:54Z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