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2210" tabRatio="989" activeTab="5"/>
  </bookViews>
  <sheets>
    <sheet name="Pessoal" sheetId="1" r:id="rId1"/>
    <sheet name="Quilometragem" sheetId="2" r:id="rId2"/>
    <sheet name="Comb e Manut " sheetId="3" r:id="rId3"/>
    <sheet name="Distâncias" sheetId="4" r:id="rId4"/>
    <sheet name="Idade" sheetId="6" r:id="rId5"/>
    <sheet name="Matriz" sheetId="5" r:id="rId6"/>
    <sheet name="Votação Percentual" sheetId="9" r:id="rId7"/>
    <sheet name="Diárias" sheetId="7" r:id="rId8"/>
  </sheets>
  <calcPr calcId="144525"/>
</workbook>
</file>

<file path=xl/sharedStrings.xml><?xml version="1.0" encoding="utf-8"?>
<sst xmlns="http://schemas.openxmlformats.org/spreadsheetml/2006/main" count="88">
  <si>
    <t>Unidades Acadêmicas</t>
  </si>
  <si>
    <t>Nº Discentes*</t>
  </si>
  <si>
    <t>Nº Docentes*</t>
  </si>
  <si>
    <t>Nº TAEs*</t>
  </si>
  <si>
    <t>TOTAL GERAL</t>
  </si>
  <si>
    <t>Alegrete</t>
  </si>
  <si>
    <t>Bagé</t>
  </si>
  <si>
    <t>Caçapava do Sul</t>
  </si>
  <si>
    <t>Dom Pedrito</t>
  </si>
  <si>
    <t>Itaqui</t>
  </si>
  <si>
    <t>Jaguarão</t>
  </si>
  <si>
    <t>Santana do Livramento</t>
  </si>
  <si>
    <t>São Borja</t>
  </si>
  <si>
    <t>São Gabriel</t>
  </si>
  <si>
    <t>Uruguaiana</t>
  </si>
  <si>
    <t>TOTAL</t>
  </si>
  <si>
    <t>Fonte: Relatórios Guri referente ao período de 31/12/2017</t>
  </si>
  <si>
    <t>Nº Discentes</t>
  </si>
  <si>
    <t>Nº Docentes</t>
  </si>
  <si>
    <t>Nº TAEs</t>
  </si>
  <si>
    <t>Percentual de Servidores</t>
  </si>
  <si>
    <t>Veículos Passeio</t>
  </si>
  <si>
    <t>Veículos Transporte Coletivo</t>
  </si>
  <si>
    <t>Nº</t>
  </si>
  <si>
    <t>Km</t>
  </si>
  <si>
    <t>* Km até o dia</t>
  </si>
  <si>
    <t>Transporte Coletivo</t>
  </si>
  <si>
    <t>IPH (2016-2017)</t>
  </si>
  <si>
    <t>Combustível</t>
  </si>
  <si>
    <t>Manutenção</t>
  </si>
  <si>
    <t>Gasto total 2017</t>
  </si>
  <si>
    <t>Fonte: Divisão de frota e Logística</t>
  </si>
  <si>
    <t>Distância</t>
  </si>
  <si>
    <t>Porto Alegre</t>
  </si>
  <si>
    <t>Total</t>
  </si>
  <si>
    <t>Campus</t>
  </si>
  <si>
    <t>Média em Anos</t>
  </si>
  <si>
    <t>Percentagem</t>
  </si>
  <si>
    <t>Caçapava</t>
  </si>
  <si>
    <t>Sta Livramento</t>
  </si>
  <si>
    <t>Unidade Acadêmica</t>
  </si>
  <si>
    <t>Servidores</t>
  </si>
  <si>
    <t>Quilometragem</t>
  </si>
  <si>
    <t>Gastos</t>
  </si>
  <si>
    <t>Matriz Custeio</t>
  </si>
  <si>
    <t>Bônus</t>
  </si>
  <si>
    <t>Bonus</t>
  </si>
  <si>
    <t>Matriz</t>
  </si>
  <si>
    <t>Passeio</t>
  </si>
  <si>
    <t>Coletivo</t>
  </si>
  <si>
    <t>Combustíveis</t>
  </si>
  <si>
    <t>Distância BG</t>
  </si>
  <si>
    <t>Media Distancias</t>
  </si>
  <si>
    <t>Idade da Frota</t>
  </si>
  <si>
    <t>Percentual</t>
  </si>
  <si>
    <t>Valor</t>
  </si>
  <si>
    <t>Apenas OCC</t>
  </si>
  <si>
    <t>DIFERENÇA</t>
  </si>
  <si>
    <t>PESOS</t>
  </si>
  <si>
    <t>retirar alunos</t>
  </si>
  <si>
    <t>incluir idade carros</t>
  </si>
  <si>
    <t>Quilometragem - Passeio</t>
  </si>
  <si>
    <t>incluir matriz de custeio</t>
  </si>
  <si>
    <t>Quilometragem - Coletivo</t>
  </si>
  <si>
    <t>carros doados</t>
  </si>
  <si>
    <t>Gastos - Combustíveis</t>
  </si>
  <si>
    <t>distancia media entre as cidades</t>
  </si>
  <si>
    <t>Gastos - Manutenção</t>
  </si>
  <si>
    <t>Bonus Distancia Bagé</t>
  </si>
  <si>
    <t>Bonus Media Distancias</t>
  </si>
  <si>
    <t>Bonus Idade da Frota</t>
  </si>
  <si>
    <t>Valor total</t>
  </si>
  <si>
    <t>Dom 
Pedrito</t>
  </si>
  <si>
    <t>Sta 
Livramento</t>
  </si>
  <si>
    <t>São 
Borja</t>
  </si>
  <si>
    <t>São 
Gabriel</t>
  </si>
  <si>
    <t>Média</t>
  </si>
  <si>
    <t>Km Passeio</t>
  </si>
  <si>
    <t>km Coletivo</t>
  </si>
  <si>
    <t>Distância Bagé</t>
  </si>
  <si>
    <t>Indicador Não Considerado</t>
  </si>
  <si>
    <t>Media Distâncias</t>
  </si>
  <si>
    <t>Totais</t>
  </si>
  <si>
    <t>Matriz de Diárias 2018</t>
  </si>
  <si>
    <t>TAE / peso 30%</t>
  </si>
  <si>
    <t>Docentes / peso 70%</t>
  </si>
  <si>
    <t xml:space="preserve">Valor </t>
  </si>
  <si>
    <t>* Dados relatório Guri 12/2017</t>
  </si>
</sst>
</file>

<file path=xl/styles.xml><?xml version="1.0" encoding="utf-8"?>
<styleSheet xmlns="http://schemas.openxmlformats.org/spreadsheetml/2006/main">
  <numFmts count="7">
    <numFmt numFmtId="176" formatCode="#,##0_ ;\-#,##0\ "/>
    <numFmt numFmtId="42" formatCode="_(&quot;$&quot;* #,##0_);_(&quot;$&quot;* \(#,##0\);_(&quot;$&quot;* &quot;-&quot;_);_(@_)"/>
    <numFmt numFmtId="177" formatCode="_ * #,##0_ ;_ * \-#,##0_ ;_ * &quot;-&quot;_ ;_ @_ "/>
    <numFmt numFmtId="178" formatCode="_-[$R$-416]* #,##0.00_ ;_-[$R$-416]* \-#,##0.00\ ;_-[$R$-416]* &quot;-&quot;??_ ;_-@_ "/>
    <numFmt numFmtId="179" formatCode="_-&quot;R$ &quot;* #,##0.00_-;&quot;-R$ &quot;* #,##0.00_-;_-&quot;R$ &quot;* \-??_-;_-@_-"/>
    <numFmt numFmtId="180" formatCode="_-* #,##0.00_-;\-* #,##0.00_-;_-* \-??_-;_-@_-"/>
    <numFmt numFmtId="181" formatCode="#,000_);[Red]\(#,000\)"/>
  </numFmts>
  <fonts count="37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34"/>
    </font>
    <font>
      <b/>
      <sz val="10"/>
      <name val="Arial"/>
      <charset val="134"/>
    </font>
    <font>
      <sz val="10"/>
      <color rgb="FFFFFFFF"/>
      <name val="Arial"/>
      <charset val="1"/>
    </font>
    <font>
      <b/>
      <sz val="14"/>
      <name val="Arial"/>
      <charset val="1"/>
    </font>
    <font>
      <sz val="14"/>
      <name val="Arial"/>
      <charset val="1"/>
    </font>
    <font>
      <b/>
      <sz val="10"/>
      <color rgb="FFFFFFFF"/>
      <name val="Arial"/>
      <charset val="1"/>
    </font>
    <font>
      <sz val="14"/>
      <color rgb="FFFFFFFF"/>
      <name val="Arial"/>
      <charset val="1"/>
    </font>
    <font>
      <sz val="12"/>
      <name val="Arial"/>
      <charset val="1"/>
    </font>
    <font>
      <sz val="14"/>
      <color theme="0"/>
      <name val="Arial"/>
      <charset val="1"/>
    </font>
    <font>
      <b/>
      <sz val="14"/>
      <color theme="0"/>
      <name val="Arial"/>
      <charset val="1"/>
    </font>
    <font>
      <b/>
      <sz val="22"/>
      <color rgb="FFE46C0A"/>
      <name val="Arial"/>
      <charset val="1"/>
    </font>
    <font>
      <sz val="22"/>
      <name val="Arial"/>
      <charset val="1"/>
    </font>
    <font>
      <sz val="10"/>
      <color rgb="FF000000"/>
      <name val="Arial"/>
      <charset val="1"/>
    </font>
    <font>
      <sz val="14"/>
      <color rgb="FF000000"/>
      <name val="Arial"/>
      <charset val="1"/>
    </font>
    <font>
      <sz val="8"/>
      <name val="Calibri"/>
      <charset val="1"/>
    </font>
    <font>
      <sz val="10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rgb="FF00B050"/>
        <bgColor rgb="FF008080"/>
      </patternFill>
    </fill>
    <fill>
      <patternFill patternType="solid">
        <fgColor rgb="FFCCC1DA"/>
        <bgColor rgb="FFCCCCFF"/>
      </patternFill>
    </fill>
    <fill>
      <patternFill patternType="solid">
        <fgColor rgb="FFD7E4BD"/>
        <bgColor rgb="FFCCC1DA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A6A6A6"/>
        <bgColor rgb="FF9999FF"/>
      </patternFill>
    </fill>
    <fill>
      <patternFill patternType="solid">
        <fgColor theme="0" tint="-0.349986266670736"/>
        <bgColor rgb="FF9999FF"/>
      </patternFill>
    </fill>
    <fill>
      <patternFill patternType="solid">
        <fgColor theme="6"/>
        <bgColor rgb="FF333333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B050"/>
        <bgColor rgb="FFFFFFCC"/>
      </patternFill>
    </fill>
    <fill>
      <patternFill patternType="solid">
        <fgColor theme="9" tint="0.799981688894314"/>
        <bgColor rgb="FFCCC1DA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rgb="FFCCC1DA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80" fontId="0" fillId="0" borderId="0" applyBorder="0" applyProtection="0"/>
    <xf numFmtId="177" fontId="17" fillId="0" borderId="0" applyFont="0" applyFill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9" fontId="2" fillId="0" borderId="0" applyBorder="0" applyAlignment="0" applyProtection="0"/>
    <xf numFmtId="0" fontId="24" fillId="0" borderId="35" applyNumberFormat="0" applyFill="0" applyAlignment="0" applyProtection="0">
      <alignment vertical="center"/>
    </xf>
    <xf numFmtId="0" fontId="20" fillId="25" borderId="33" applyNumberFormat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179" fontId="0" fillId="0" borderId="0" applyBorder="0" applyProtection="0"/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7" fillId="39" borderId="37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0" borderId="40" applyNumberFormat="0" applyFill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8" borderId="34" applyNumberFormat="0" applyAlignment="0" applyProtection="0">
      <alignment vertical="center"/>
    </xf>
    <xf numFmtId="0" fontId="35" fillId="33" borderId="39" applyNumberFormat="0" applyAlignment="0" applyProtection="0">
      <alignment vertical="center"/>
    </xf>
    <xf numFmtId="0" fontId="26" fillId="33" borderId="34" applyNumberFormat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18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2" fillId="0" borderId="1" xfId="4" applyNumberFormat="1" applyBorder="1" applyAlignment="1">
      <alignment horizontal="center"/>
    </xf>
    <xf numFmtId="179" fontId="0" fillId="0" borderId="1" xfId="9" applyBorder="1"/>
    <xf numFmtId="0" fontId="0" fillId="3" borderId="1" xfId="0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0" fontId="2" fillId="4" borderId="1" xfId="4" applyNumberFormat="1" applyFill="1" applyBorder="1" applyAlignment="1">
      <alignment horizontal="center"/>
    </xf>
    <xf numFmtId="179" fontId="0" fillId="4" borderId="1" xfId="9" applyFill="1" applyBorder="1"/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3" fillId="0" borderId="1" xfId="4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/>
    <xf numFmtId="4" fontId="0" fillId="0" borderId="0" xfId="0" applyNumberFormat="1"/>
    <xf numFmtId="0" fontId="0" fillId="0" borderId="0" xfId="0" applyNumberFormat="1"/>
    <xf numFmtId="178" fontId="0" fillId="0" borderId="0" xfId="0" applyNumberFormat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10" fontId="4" fillId="6" borderId="5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0" fontId="6" fillId="0" borderId="10" xfId="0" applyNumberFormat="1" applyFont="1" applyBorder="1" applyAlignment="1">
      <alignment horizontal="right" vertical="center"/>
    </xf>
    <xf numFmtId="10" fontId="6" fillId="0" borderId="11" xfId="0" applyNumberFormat="1" applyFont="1" applyBorder="1" applyAlignment="1">
      <alignment horizontal="right" vertical="center"/>
    </xf>
    <xf numFmtId="10" fontId="6" fillId="0" borderId="12" xfId="0" applyNumberFormat="1" applyFont="1" applyBorder="1" applyAlignment="1">
      <alignment horizontal="right" vertical="center"/>
    </xf>
    <xf numFmtId="10" fontId="6" fillId="7" borderId="13" xfId="0" applyNumberFormat="1" applyFont="1" applyFill="1" applyBorder="1" applyAlignment="1">
      <alignment horizontal="right" vertical="center"/>
    </xf>
    <xf numFmtId="0" fontId="5" fillId="8" borderId="14" xfId="0" applyFont="1" applyFill="1" applyBorder="1" applyAlignment="1">
      <alignment horizontal="left" vertical="center"/>
    </xf>
    <xf numFmtId="10" fontId="6" fillId="8" borderId="10" xfId="0" applyNumberFormat="1" applyFont="1" applyFill="1" applyBorder="1" applyAlignment="1">
      <alignment horizontal="right" vertical="center"/>
    </xf>
    <xf numFmtId="10" fontId="6" fillId="8" borderId="11" xfId="0" applyNumberFormat="1" applyFont="1" applyFill="1" applyBorder="1" applyAlignment="1">
      <alignment horizontal="right" vertical="center"/>
    </xf>
    <xf numFmtId="10" fontId="6" fillId="8" borderId="12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8" borderId="15" xfId="0" applyFont="1" applyFill="1" applyBorder="1" applyAlignment="1">
      <alignment horizontal="left" vertical="center"/>
    </xf>
    <xf numFmtId="10" fontId="6" fillId="8" borderId="16" xfId="0" applyNumberFormat="1" applyFont="1" applyFill="1" applyBorder="1" applyAlignment="1">
      <alignment horizontal="right" vertical="center"/>
    </xf>
    <xf numFmtId="10" fontId="6" fillId="7" borderId="0" xfId="0" applyNumberFormat="1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center" vertical="center"/>
    </xf>
    <xf numFmtId="10" fontId="4" fillId="6" borderId="5" xfId="0" applyNumberFormat="1" applyFont="1" applyFill="1" applyBorder="1" applyAlignment="1">
      <alignment horizontal="right" vertical="center"/>
    </xf>
    <xf numFmtId="10" fontId="4" fillId="6" borderId="17" xfId="0" applyNumberFormat="1" applyFont="1" applyFill="1" applyBorder="1" applyAlignment="1">
      <alignment horizontal="right" vertical="center"/>
    </xf>
    <xf numFmtId="10" fontId="4" fillId="6" borderId="18" xfId="0" applyNumberFormat="1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/>
    </xf>
    <xf numFmtId="0" fontId="8" fillId="10" borderId="1" xfId="0" applyFont="1" applyFill="1" applyBorder="1"/>
    <xf numFmtId="2" fontId="8" fillId="1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2" fontId="8" fillId="11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12" borderId="1" xfId="0" applyFont="1" applyFill="1" applyBorder="1" applyAlignment="1">
      <alignment horizontal="left"/>
    </xf>
    <xf numFmtId="2" fontId="8" fillId="12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1" fillId="9" borderId="1" xfId="0" applyFont="1" applyFill="1" applyBorder="1"/>
    <xf numFmtId="2" fontId="11" fillId="9" borderId="1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179" fontId="13" fillId="0" borderId="5" xfId="9" applyFont="1" applyBorder="1" applyAlignment="1" applyProtection="1">
      <alignment horizontal="center"/>
    </xf>
    <xf numFmtId="0" fontId="5" fillId="0" borderId="0" xfId="0" applyFont="1" applyFill="1" applyBorder="1" applyAlignment="1"/>
    <xf numFmtId="0" fontId="8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14" fillId="13" borderId="21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/>
    </xf>
    <xf numFmtId="178" fontId="0" fillId="15" borderId="1" xfId="0" applyNumberFormat="1" applyFill="1" applyBorder="1" applyAlignment="1">
      <alignment horizontal="center"/>
    </xf>
    <xf numFmtId="0" fontId="0" fillId="0" borderId="0" xfId="0" applyFill="1" applyBorder="1"/>
    <xf numFmtId="10" fontId="6" fillId="0" borderId="24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/>
    </xf>
    <xf numFmtId="10" fontId="15" fillId="13" borderId="1" xfId="0" applyNumberFormat="1" applyFont="1" applyFill="1" applyBorder="1" applyAlignment="1">
      <alignment horizontal="right" vertical="center"/>
    </xf>
    <xf numFmtId="179" fontId="15" fillId="13" borderId="2" xfId="9" applyFont="1" applyFill="1" applyBorder="1" applyAlignment="1" applyProtection="1">
      <alignment horizontal="right" vertical="center"/>
    </xf>
    <xf numFmtId="179" fontId="9" fillId="14" borderId="1" xfId="0" applyNumberFormat="1" applyFont="1" applyFill="1" applyBorder="1"/>
    <xf numFmtId="181" fontId="1" fillId="15" borderId="1" xfId="0" applyNumberFormat="1" applyFont="1" applyFill="1" applyBorder="1" applyAlignment="1">
      <alignment horizontal="center"/>
    </xf>
    <xf numFmtId="179" fontId="0" fillId="0" borderId="0" xfId="0" applyNumberFormat="1" applyFill="1" applyBorder="1"/>
    <xf numFmtId="10" fontId="4" fillId="6" borderId="25" xfId="0" applyNumberFormat="1" applyFont="1" applyFill="1" applyBorder="1" applyAlignment="1">
      <alignment horizontal="right" vertical="center"/>
    </xf>
    <xf numFmtId="10" fontId="4" fillId="6" borderId="26" xfId="0" applyNumberFormat="1" applyFont="1" applyFill="1" applyBorder="1" applyAlignment="1">
      <alignment horizontal="right" vertical="center"/>
    </xf>
    <xf numFmtId="10" fontId="14" fillId="13" borderId="26" xfId="0" applyNumberFormat="1" applyFont="1" applyFill="1" applyBorder="1" applyAlignment="1">
      <alignment horizontal="right" vertical="center"/>
    </xf>
    <xf numFmtId="179" fontId="14" fillId="13" borderId="27" xfId="9" applyFont="1" applyFill="1" applyBorder="1" applyAlignment="1" applyProtection="1">
      <alignment horizontal="right" vertical="center"/>
    </xf>
    <xf numFmtId="178" fontId="9" fillId="14" borderId="1" xfId="0" applyNumberFormat="1" applyFont="1" applyFill="1" applyBorder="1"/>
    <xf numFmtId="181" fontId="0" fillId="15" borderId="1" xfId="0" applyNumberFormat="1" applyFill="1" applyBorder="1"/>
    <xf numFmtId="0" fontId="1" fillId="2" borderId="1" xfId="0" applyFont="1" applyFill="1" applyBorder="1" applyAlignment="1">
      <alignment horizontal="left"/>
    </xf>
    <xf numFmtId="10" fontId="0" fillId="0" borderId="0" xfId="0" applyNumberFormat="1" applyFill="1" applyBorder="1"/>
    <xf numFmtId="0" fontId="0" fillId="0" borderId="0" xfId="0" applyBorder="1"/>
    <xf numFmtId="0" fontId="0" fillId="2" borderId="1" xfId="0" applyFill="1" applyBorder="1"/>
    <xf numFmtId="0" fontId="1" fillId="16" borderId="1" xfId="0" applyFont="1" applyFill="1" applyBorder="1" applyAlignment="1">
      <alignment horizontal="center"/>
    </xf>
    <xf numFmtId="10" fontId="0" fillId="0" borderId="1" xfId="0" applyNumberFormat="1" applyBorder="1"/>
    <xf numFmtId="0" fontId="1" fillId="17" borderId="1" xfId="0" applyFont="1" applyFill="1" applyBorder="1" applyAlignment="1">
      <alignment horizontal="center"/>
    </xf>
    <xf numFmtId="10" fontId="0" fillId="17" borderId="1" xfId="0" applyNumberFormat="1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0" fillId="0" borderId="4" xfId="0" applyBorder="1"/>
    <xf numFmtId="0" fontId="1" fillId="18" borderId="1" xfId="0" applyFont="1" applyFill="1" applyBorder="1" applyAlignment="1"/>
    <xf numFmtId="0" fontId="1" fillId="0" borderId="1" xfId="0" applyFont="1" applyBorder="1" applyAlignment="1"/>
    <xf numFmtId="10" fontId="4" fillId="6" borderId="1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76" fontId="16" fillId="18" borderId="1" xfId="1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/>
    <xf numFmtId="0" fontId="0" fillId="8" borderId="1" xfId="0" applyFill="1" applyBorder="1" applyAlignment="1">
      <alignment horizontal="center"/>
    </xf>
    <xf numFmtId="0" fontId="1" fillId="18" borderId="28" xfId="0" applyFont="1" applyFill="1" applyBorder="1" applyAlignment="1"/>
    <xf numFmtId="0" fontId="0" fillId="0" borderId="1" xfId="0" applyBorder="1"/>
    <xf numFmtId="176" fontId="0" fillId="0" borderId="0" xfId="0" applyNumberFormat="1"/>
    <xf numFmtId="10" fontId="4" fillId="6" borderId="0" xfId="0" applyNumberFormat="1" applyFont="1" applyFill="1"/>
    <xf numFmtId="0" fontId="7" fillId="6" borderId="17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0" borderId="0" xfId="0" applyFont="1"/>
    <xf numFmtId="0" fontId="1" fillId="0" borderId="29" xfId="0" applyFont="1" applyBorder="1" applyAlignment="1"/>
    <xf numFmtId="179" fontId="0" fillId="0" borderId="29" xfId="9" applyFont="1" applyBorder="1" applyAlignment="1" applyProtection="1"/>
    <xf numFmtId="179" fontId="0" fillId="0" borderId="0" xfId="0" applyNumberFormat="1"/>
    <xf numFmtId="179" fontId="0" fillId="8" borderId="1" xfId="9" applyFont="1" applyFill="1" applyBorder="1" applyAlignment="1" applyProtection="1"/>
    <xf numFmtId="179" fontId="0" fillId="0" borderId="1" xfId="9" applyFont="1" applyBorder="1" applyAlignment="1" applyProtection="1"/>
    <xf numFmtId="179" fontId="0" fillId="0" borderId="1" xfId="9" applyBorder="1" applyProtection="1"/>
    <xf numFmtId="0" fontId="1" fillId="8" borderId="30" xfId="0" applyFont="1" applyFill="1" applyBorder="1" applyAlignment="1"/>
    <xf numFmtId="179" fontId="0" fillId="8" borderId="30" xfId="9" applyFont="1" applyFill="1" applyBorder="1" applyAlignment="1" applyProtection="1"/>
    <xf numFmtId="0" fontId="7" fillId="6" borderId="5" xfId="0" applyFont="1" applyFill="1" applyBorder="1" applyAlignment="1">
      <alignment horizontal="center"/>
    </xf>
    <xf numFmtId="179" fontId="4" fillId="6" borderId="5" xfId="9" applyFont="1" applyFill="1" applyBorder="1" applyAlignment="1" applyProtection="1"/>
    <xf numFmtId="0" fontId="1" fillId="19" borderId="1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10" fontId="0" fillId="0" borderId="29" xfId="9" applyNumberFormat="1" applyFont="1" applyBorder="1" applyAlignment="1" applyProtection="1"/>
    <xf numFmtId="10" fontId="0" fillId="0" borderId="29" xfId="0" applyNumberFormat="1" applyBorder="1"/>
    <xf numFmtId="10" fontId="0" fillId="8" borderId="1" xfId="9" applyNumberFormat="1" applyFont="1" applyFill="1" applyBorder="1" applyAlignment="1" applyProtection="1"/>
    <xf numFmtId="10" fontId="0" fillId="0" borderId="1" xfId="9" applyNumberFormat="1" applyFont="1" applyBorder="1" applyAlignment="1" applyProtection="1"/>
    <xf numFmtId="10" fontId="0" fillId="8" borderId="30" xfId="9" applyNumberFormat="1" applyFont="1" applyFill="1" applyBorder="1" applyAlignment="1" applyProtection="1"/>
    <xf numFmtId="10" fontId="0" fillId="0" borderId="30" xfId="0" applyNumberFormat="1" applyBorder="1"/>
    <xf numFmtId="10" fontId="7" fillId="6" borderId="5" xfId="9" applyNumberFormat="1" applyFont="1" applyFill="1" applyBorder="1" applyAlignment="1" applyProtection="1"/>
    <xf numFmtId="10" fontId="7" fillId="6" borderId="5" xfId="0" applyNumberFormat="1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3" fontId="0" fillId="8" borderId="30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3" fontId="4" fillId="6" borderId="5" xfId="0" applyNumberFormat="1" applyFont="1" applyFill="1" applyBorder="1" applyAlignment="1">
      <alignment horizontal="center"/>
    </xf>
    <xf numFmtId="0" fontId="0" fillId="18" borderId="0" xfId="0" applyFont="1" applyFill="1"/>
    <xf numFmtId="0" fontId="7" fillId="6" borderId="32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wrapText="1"/>
    </xf>
    <xf numFmtId="0" fontId="7" fillId="6" borderId="22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10" fontId="0" fillId="0" borderId="29" xfId="0" applyNumberFormat="1" applyFont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1" fillId="20" borderId="1" xfId="0" applyFont="1" applyFill="1" applyBorder="1" applyAlignment="1"/>
    <xf numFmtId="10" fontId="0" fillId="21" borderId="29" xfId="0" applyNumberFormat="1" applyFont="1" applyFill="1" applyBorder="1" applyAlignment="1">
      <alignment horizontal="center"/>
    </xf>
    <xf numFmtId="0" fontId="1" fillId="20" borderId="30" xfId="0" applyFont="1" applyFill="1" applyBorder="1" applyAlignment="1"/>
    <xf numFmtId="0" fontId="0" fillId="0" borderId="0" xfId="0" applyFill="1"/>
    <xf numFmtId="10" fontId="0" fillId="0" borderId="30" xfId="0" applyNumberFormat="1" applyBorder="1" applyAlignment="1">
      <alignment horizontal="center"/>
    </xf>
    <xf numFmtId="10" fontId="7" fillId="6" borderId="5" xfId="0" applyNumberFormat="1" applyFont="1" applyFill="1" applyBorder="1" applyAlignment="1">
      <alignment horizontal="center"/>
    </xf>
    <xf numFmtId="3" fontId="0" fillId="21" borderId="1" xfId="0" applyNumberFormat="1" applyFont="1" applyFill="1" applyBorder="1" applyAlignment="1">
      <alignment horizontal="center"/>
    </xf>
    <xf numFmtId="0" fontId="1" fillId="22" borderId="1" xfId="0" applyFont="1" applyFill="1" applyBorder="1" applyAlignment="1"/>
    <xf numFmtId="3" fontId="0" fillId="22" borderId="1" xfId="0" applyNumberFormat="1" applyFon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1" fillId="22" borderId="30" xfId="0" applyFont="1" applyFill="1" applyBorder="1" applyAlignment="1"/>
    <xf numFmtId="3" fontId="0" fillId="22" borderId="30" xfId="0" applyNumberFormat="1" applyFont="1" applyFill="1" applyBorder="1" applyAlignment="1">
      <alignment horizontal="center"/>
    </xf>
    <xf numFmtId="3" fontId="7" fillId="6" borderId="5" xfId="0" applyNumberFormat="1" applyFont="1" applyFill="1" applyBorder="1" applyAlignment="1">
      <alignment horizontal="center"/>
    </xf>
    <xf numFmtId="10" fontId="0" fillId="22" borderId="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0" fillId="22" borderId="30" xfId="0" applyNumberFormat="1" applyFont="1" applyFill="1" applyBorder="1" applyAlignment="1">
      <alignment horizontal="center"/>
    </xf>
    <xf numFmtId="9" fontId="7" fillId="6" borderId="5" xfId="0" applyNumberFormat="1" applyFont="1" applyFill="1" applyBorder="1" applyAlignment="1">
      <alignment horizont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595959"/>
      <rgbColor rgb="00A6A6A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zoomScale="130" zoomScaleNormal="130" workbookViewId="0">
      <selection activeCell="D12" sqref="D12"/>
    </sheetView>
  </sheetViews>
  <sheetFormatPr defaultColWidth="9" defaultRowHeight="12.75" outlineLevelCol="6"/>
  <cols>
    <col min="1" max="1" width="22.7142857142857"/>
    <col min="2" max="4" width="13.8571428571429"/>
    <col min="5" max="5" width="23.5714285714286" customWidth="1"/>
    <col min="6" max="12" width="14.1428571428571"/>
    <col min="13" max="13" width="17.4285714285714"/>
    <col min="14" max="15" width="18.2857142857143"/>
    <col min="16" max="1025" width="13.8571428571429"/>
  </cols>
  <sheetData>
    <row r="1" ht="15.75" customHeight="1" spans="1:5">
      <c r="A1" s="136" t="s">
        <v>0</v>
      </c>
      <c r="B1" s="136" t="s">
        <v>1</v>
      </c>
      <c r="C1" s="136" t="s">
        <v>2</v>
      </c>
      <c r="D1" s="136" t="s">
        <v>3</v>
      </c>
      <c r="E1" s="136" t="s">
        <v>4</v>
      </c>
    </row>
    <row r="2" ht="15.75" customHeight="1" spans="1:5">
      <c r="A2" s="128" t="s">
        <v>5</v>
      </c>
      <c r="B2" s="158">
        <v>1365</v>
      </c>
      <c r="C2" s="5">
        <v>92</v>
      </c>
      <c r="D2" s="5">
        <v>62</v>
      </c>
      <c r="E2" s="158">
        <f>SUM(C2:D2)</f>
        <v>154</v>
      </c>
    </row>
    <row r="3" ht="15.75" customHeight="1" spans="1:7">
      <c r="A3" s="179" t="s">
        <v>6</v>
      </c>
      <c r="B3" s="180">
        <v>1734</v>
      </c>
      <c r="C3" s="181">
        <v>150</v>
      </c>
      <c r="D3" s="181">
        <v>74</v>
      </c>
      <c r="E3" s="180">
        <f t="shared" ref="E3:E11" si="0">SUM(C3:D3)</f>
        <v>224</v>
      </c>
      <c r="G3" s="19"/>
    </row>
    <row r="4" ht="15.75" customHeight="1" spans="1:5">
      <c r="A4" s="112" t="s">
        <v>7</v>
      </c>
      <c r="B4" s="158">
        <v>594</v>
      </c>
      <c r="C4" s="5">
        <v>58</v>
      </c>
      <c r="D4" s="5">
        <v>40</v>
      </c>
      <c r="E4" s="158">
        <f t="shared" si="0"/>
        <v>98</v>
      </c>
    </row>
    <row r="5" ht="15.75" customHeight="1" spans="1:7">
      <c r="A5" s="179" t="s">
        <v>8</v>
      </c>
      <c r="B5" s="180">
        <v>860</v>
      </c>
      <c r="C5" s="181">
        <v>60</v>
      </c>
      <c r="D5" s="181">
        <v>50</v>
      </c>
      <c r="E5" s="180">
        <f t="shared" si="0"/>
        <v>110</v>
      </c>
      <c r="G5" s="19"/>
    </row>
    <row r="6" ht="15.75" customHeight="1" spans="1:5">
      <c r="A6" s="112" t="s">
        <v>9</v>
      </c>
      <c r="B6" s="158">
        <v>1165</v>
      </c>
      <c r="C6" s="5">
        <v>83</v>
      </c>
      <c r="D6" s="5">
        <v>47</v>
      </c>
      <c r="E6" s="158">
        <f t="shared" si="0"/>
        <v>130</v>
      </c>
    </row>
    <row r="7" ht="15.75" customHeight="1" spans="1:5">
      <c r="A7" s="179" t="s">
        <v>10</v>
      </c>
      <c r="B7" s="180">
        <v>1342</v>
      </c>
      <c r="C7" s="181">
        <v>66</v>
      </c>
      <c r="D7" s="181">
        <v>35</v>
      </c>
      <c r="E7" s="180">
        <f t="shared" si="0"/>
        <v>101</v>
      </c>
    </row>
    <row r="8" ht="15.75" customHeight="1" spans="1:5">
      <c r="A8" s="112" t="s">
        <v>11</v>
      </c>
      <c r="B8" s="158">
        <v>1371</v>
      </c>
      <c r="C8" s="5">
        <v>53</v>
      </c>
      <c r="D8" s="5">
        <v>32</v>
      </c>
      <c r="E8" s="158">
        <f t="shared" si="0"/>
        <v>85</v>
      </c>
    </row>
    <row r="9" ht="15.75" customHeight="1" spans="1:5">
      <c r="A9" s="179" t="s">
        <v>12</v>
      </c>
      <c r="B9" s="180">
        <v>948</v>
      </c>
      <c r="C9" s="181">
        <v>68</v>
      </c>
      <c r="D9" s="181">
        <v>44</v>
      </c>
      <c r="E9" s="180">
        <f t="shared" si="0"/>
        <v>112</v>
      </c>
    </row>
    <row r="10" ht="15.75" customHeight="1" spans="1:5">
      <c r="A10" s="112" t="s">
        <v>13</v>
      </c>
      <c r="B10" s="158">
        <v>581</v>
      </c>
      <c r="C10" s="5">
        <v>57</v>
      </c>
      <c r="D10" s="5">
        <v>56</v>
      </c>
      <c r="E10" s="158">
        <f t="shared" si="0"/>
        <v>113</v>
      </c>
    </row>
    <row r="11" ht="15.75" customHeight="1" spans="1:7">
      <c r="A11" s="182" t="s">
        <v>14</v>
      </c>
      <c r="B11" s="183">
        <v>1922</v>
      </c>
      <c r="C11" s="181">
        <v>155</v>
      </c>
      <c r="D11" s="181">
        <v>99</v>
      </c>
      <c r="E11" s="183">
        <f t="shared" si="0"/>
        <v>254</v>
      </c>
      <c r="G11" s="19"/>
    </row>
    <row r="12" ht="15.75" customHeight="1" spans="1:5">
      <c r="A12" s="136" t="s">
        <v>15</v>
      </c>
      <c r="B12" s="184">
        <f>SUM(B2:B11)</f>
        <v>11882</v>
      </c>
      <c r="C12" s="184">
        <f>SUM(C2:C11)</f>
        <v>842</v>
      </c>
      <c r="D12" s="184">
        <f>SUM(D2:D11)</f>
        <v>539</v>
      </c>
      <c r="E12" s="184">
        <f>SUM(E2:E11)</f>
        <v>1381</v>
      </c>
    </row>
    <row r="14" ht="15.75" customHeight="1" spans="1:3">
      <c r="A14" s="97" t="s">
        <v>16</v>
      </c>
      <c r="B14" s="97"/>
      <c r="C14" s="97"/>
    </row>
    <row r="16" ht="13.5"/>
    <row r="17" ht="15.75" customHeight="1" spans="1:5">
      <c r="A17" s="136" t="s">
        <v>0</v>
      </c>
      <c r="B17" s="136" t="s">
        <v>17</v>
      </c>
      <c r="C17" s="136" t="s">
        <v>18</v>
      </c>
      <c r="D17" s="136" t="s">
        <v>19</v>
      </c>
      <c r="E17" s="136" t="s">
        <v>20</v>
      </c>
    </row>
    <row r="18" ht="15.75" customHeight="1" spans="1:5">
      <c r="A18" s="128" t="s">
        <v>5</v>
      </c>
      <c r="B18" s="170">
        <f t="shared" ref="B18:B27" si="1">B2/$B$12</f>
        <v>0.114879649890591</v>
      </c>
      <c r="C18" s="170">
        <f t="shared" ref="C18:C27" si="2">C2/$C$12</f>
        <v>0.109263657957245</v>
      </c>
      <c r="D18" s="170">
        <f t="shared" ref="D18:D27" si="3">D2/$D$12</f>
        <v>0.115027829313544</v>
      </c>
      <c r="E18" s="170">
        <f>E2/$E$12</f>
        <v>0.11151339608979</v>
      </c>
    </row>
    <row r="19" ht="15.75" customHeight="1" spans="1:5">
      <c r="A19" s="179" t="s">
        <v>6</v>
      </c>
      <c r="B19" s="185">
        <f t="shared" si="1"/>
        <v>0.145935027773102</v>
      </c>
      <c r="C19" s="185">
        <f t="shared" si="2"/>
        <v>0.178147268408551</v>
      </c>
      <c r="D19" s="185">
        <f t="shared" si="3"/>
        <v>0.137291280148423</v>
      </c>
      <c r="E19" s="185">
        <f t="shared" ref="E19:E27" si="4">E3/$E$12</f>
        <v>0.162201303403331</v>
      </c>
    </row>
    <row r="20" ht="15.75" customHeight="1" spans="1:5">
      <c r="A20" s="112" t="s">
        <v>7</v>
      </c>
      <c r="B20" s="186">
        <f t="shared" si="1"/>
        <v>0.0499915839084329</v>
      </c>
      <c r="C20" s="186">
        <f t="shared" si="2"/>
        <v>0.0688836104513064</v>
      </c>
      <c r="D20" s="186">
        <f t="shared" si="3"/>
        <v>0.0742115027829314</v>
      </c>
      <c r="E20" s="186">
        <f t="shared" si="4"/>
        <v>0.0709630702389573</v>
      </c>
    </row>
    <row r="21" ht="15.75" customHeight="1" spans="1:5">
      <c r="A21" s="179" t="s">
        <v>8</v>
      </c>
      <c r="B21" s="185">
        <f t="shared" si="1"/>
        <v>0.0723783874768558</v>
      </c>
      <c r="C21" s="185">
        <f t="shared" si="2"/>
        <v>0.0712589073634204</v>
      </c>
      <c r="D21" s="185">
        <f t="shared" si="3"/>
        <v>0.0927643784786642</v>
      </c>
      <c r="E21" s="185">
        <f t="shared" si="4"/>
        <v>0.0796524257784214</v>
      </c>
    </row>
    <row r="22" ht="15.75" customHeight="1" spans="1:5">
      <c r="A22" s="112" t="s">
        <v>9</v>
      </c>
      <c r="B22" s="186">
        <f t="shared" si="1"/>
        <v>0.0980474667564383</v>
      </c>
      <c r="C22" s="186">
        <f t="shared" si="2"/>
        <v>0.0985748218527316</v>
      </c>
      <c r="D22" s="186">
        <f t="shared" si="3"/>
        <v>0.0871985157699443</v>
      </c>
      <c r="E22" s="186">
        <f t="shared" si="4"/>
        <v>0.0941346850108617</v>
      </c>
    </row>
    <row r="23" ht="15.75" customHeight="1" spans="1:5">
      <c r="A23" s="179" t="s">
        <v>10</v>
      </c>
      <c r="B23" s="185">
        <f t="shared" si="1"/>
        <v>0.112943948830163</v>
      </c>
      <c r="C23" s="185">
        <f t="shared" si="2"/>
        <v>0.0783847980997625</v>
      </c>
      <c r="D23" s="185">
        <f t="shared" si="3"/>
        <v>0.0649350649350649</v>
      </c>
      <c r="E23" s="185">
        <f t="shared" si="4"/>
        <v>0.0731354091238233</v>
      </c>
    </row>
    <row r="24" ht="15.75" customHeight="1" spans="1:5">
      <c r="A24" s="112" t="s">
        <v>11</v>
      </c>
      <c r="B24" s="186">
        <f t="shared" si="1"/>
        <v>0.115384615384615</v>
      </c>
      <c r="C24" s="186">
        <f t="shared" si="2"/>
        <v>0.0629453681710214</v>
      </c>
      <c r="D24" s="186">
        <f t="shared" si="3"/>
        <v>0.0593692022263451</v>
      </c>
      <c r="E24" s="186">
        <f t="shared" si="4"/>
        <v>0.0615496017378711</v>
      </c>
    </row>
    <row r="25" ht="15.75" customHeight="1" spans="1:5">
      <c r="A25" s="179" t="s">
        <v>12</v>
      </c>
      <c r="B25" s="185">
        <f t="shared" si="1"/>
        <v>0.0797845480558829</v>
      </c>
      <c r="C25" s="185">
        <f t="shared" si="2"/>
        <v>0.0807600950118765</v>
      </c>
      <c r="D25" s="185">
        <f t="shared" si="3"/>
        <v>0.0816326530612245</v>
      </c>
      <c r="E25" s="185">
        <f t="shared" si="4"/>
        <v>0.0811006517016655</v>
      </c>
    </row>
    <row r="26" ht="15.75" customHeight="1" spans="1:5">
      <c r="A26" s="112" t="s">
        <v>13</v>
      </c>
      <c r="B26" s="186">
        <f t="shared" si="1"/>
        <v>0.048897492004713</v>
      </c>
      <c r="C26" s="186">
        <f t="shared" si="2"/>
        <v>0.0676959619952494</v>
      </c>
      <c r="D26" s="186">
        <f t="shared" si="3"/>
        <v>0.103896103896104</v>
      </c>
      <c r="E26" s="186">
        <f t="shared" si="4"/>
        <v>0.0818247646632875</v>
      </c>
    </row>
    <row r="27" ht="15.75" customHeight="1" spans="1:5">
      <c r="A27" s="182" t="s">
        <v>14</v>
      </c>
      <c r="B27" s="187">
        <f t="shared" si="1"/>
        <v>0.161757279919206</v>
      </c>
      <c r="C27" s="187">
        <f t="shared" si="2"/>
        <v>0.184085510688836</v>
      </c>
      <c r="D27" s="187">
        <f t="shared" si="3"/>
        <v>0.183673469387755</v>
      </c>
      <c r="E27" s="187">
        <f t="shared" si="4"/>
        <v>0.183924692251991</v>
      </c>
    </row>
    <row r="28" ht="15.75" customHeight="1" spans="1:5">
      <c r="A28" s="136" t="s">
        <v>15</v>
      </c>
      <c r="B28" s="188">
        <f>SUM(B18:B27)</f>
        <v>1</v>
      </c>
      <c r="C28" s="188">
        <f>SUM(C18:C27)</f>
        <v>1</v>
      </c>
      <c r="D28" s="188">
        <f>SUM(D18:D27)</f>
        <v>1</v>
      </c>
      <c r="E28" s="188">
        <f>SUM(E18:E27)</f>
        <v>1</v>
      </c>
    </row>
  </sheetData>
  <mergeCells count="1">
    <mergeCell ref="A14:C14"/>
  </mergeCells>
  <pageMargins left="0.510416666666667" right="0.510416666666667" top="0.7875" bottom="0.7875" header="0.510416666666667" footer="0.510416666666667"/>
  <pageSetup paperSize="9" firstPageNumber="0" orientation="portrait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"/>
  <sheetViews>
    <sheetView zoomScale="120" zoomScaleNormal="120" workbookViewId="0">
      <selection activeCell="F22" sqref="F22"/>
    </sheetView>
  </sheetViews>
  <sheetFormatPr defaultColWidth="9" defaultRowHeight="12.75"/>
  <cols>
    <col min="1" max="1" width="22.7142857142857"/>
    <col min="2" max="5" width="13.8571428571429"/>
    <col min="6" max="12" width="14.1428571428571"/>
    <col min="13" max="13" width="17.4285714285714"/>
    <col min="14" max="15" width="18.2857142857143"/>
    <col min="16" max="1025" width="13.8571428571429"/>
  </cols>
  <sheetData>
    <row r="1" ht="15.75" customHeight="1" spans="1:9">
      <c r="A1" s="122" t="s">
        <v>0</v>
      </c>
      <c r="B1" s="123" t="s">
        <v>21</v>
      </c>
      <c r="C1" s="123"/>
      <c r="D1" s="123"/>
      <c r="E1" s="123"/>
      <c r="F1" s="124" t="s">
        <v>22</v>
      </c>
      <c r="G1" s="124"/>
      <c r="H1" s="124"/>
      <c r="I1" s="124"/>
    </row>
    <row r="2" ht="15.75" customHeight="1" spans="1:9">
      <c r="A2" s="122"/>
      <c r="B2" s="108">
        <v>2016</v>
      </c>
      <c r="C2" s="108"/>
      <c r="D2" s="108">
        <v>2017</v>
      </c>
      <c r="E2" s="108"/>
      <c r="F2" s="108">
        <v>2016</v>
      </c>
      <c r="G2" s="108"/>
      <c r="H2" s="151">
        <v>2017</v>
      </c>
      <c r="I2" s="151"/>
    </row>
    <row r="3" ht="15.75" customHeight="1" spans="1:9">
      <c r="A3" s="122"/>
      <c r="B3" s="125" t="s">
        <v>23</v>
      </c>
      <c r="C3" s="125" t="s">
        <v>24</v>
      </c>
      <c r="D3" s="125" t="s">
        <v>23</v>
      </c>
      <c r="E3" s="125" t="s">
        <v>24</v>
      </c>
      <c r="F3" s="125" t="s">
        <v>23</v>
      </c>
      <c r="G3" s="125" t="s">
        <v>24</v>
      </c>
      <c r="H3" s="125" t="s">
        <v>23</v>
      </c>
      <c r="I3" s="126" t="s">
        <v>24</v>
      </c>
    </row>
    <row r="4" ht="15.75" customHeight="1" spans="1:9">
      <c r="A4" s="128" t="s">
        <v>5</v>
      </c>
      <c r="B4" s="152">
        <v>6</v>
      </c>
      <c r="C4" s="153">
        <v>154818</v>
      </c>
      <c r="D4" s="152">
        <v>4</v>
      </c>
      <c r="E4" s="153">
        <v>104872</v>
      </c>
      <c r="F4" s="152">
        <v>1</v>
      </c>
      <c r="G4" s="153">
        <v>17227</v>
      </c>
      <c r="H4" s="152">
        <v>1</v>
      </c>
      <c r="I4" s="153">
        <v>44128</v>
      </c>
    </row>
    <row r="5" ht="15.75" customHeight="1" spans="1:9">
      <c r="A5" s="116" t="s">
        <v>6</v>
      </c>
      <c r="B5" s="154">
        <v>3</v>
      </c>
      <c r="C5" s="155">
        <v>77409</v>
      </c>
      <c r="D5" s="154">
        <v>3</v>
      </c>
      <c r="E5" s="155">
        <v>78654</v>
      </c>
      <c r="F5" s="154">
        <v>1</v>
      </c>
      <c r="G5" s="155">
        <v>17227</v>
      </c>
      <c r="H5" s="156">
        <v>1</v>
      </c>
      <c r="I5" s="178">
        <v>44128</v>
      </c>
    </row>
    <row r="6" ht="15.75" customHeight="1" spans="1:9">
      <c r="A6" s="112" t="s">
        <v>7</v>
      </c>
      <c r="B6" s="157">
        <v>3</v>
      </c>
      <c r="C6" s="158">
        <v>77409</v>
      </c>
      <c r="D6" s="157">
        <v>3</v>
      </c>
      <c r="E6" s="158">
        <v>78654</v>
      </c>
      <c r="F6" s="157">
        <v>2</v>
      </c>
      <c r="G6" s="158">
        <v>34454</v>
      </c>
      <c r="H6" s="157">
        <v>2</v>
      </c>
      <c r="I6" s="158">
        <v>88256</v>
      </c>
    </row>
    <row r="7" ht="15.75" customHeight="1" spans="1:9">
      <c r="A7" s="116" t="s">
        <v>8</v>
      </c>
      <c r="B7" s="154">
        <v>3</v>
      </c>
      <c r="C7" s="155">
        <v>77409</v>
      </c>
      <c r="D7" s="154">
        <v>3</v>
      </c>
      <c r="E7" s="155">
        <v>78654</v>
      </c>
      <c r="F7" s="154">
        <v>1</v>
      </c>
      <c r="G7" s="155">
        <v>17227</v>
      </c>
      <c r="H7" s="154">
        <v>1</v>
      </c>
      <c r="I7" s="155">
        <v>44128</v>
      </c>
    </row>
    <row r="8" ht="15.75" customHeight="1" spans="1:9">
      <c r="A8" s="112" t="s">
        <v>9</v>
      </c>
      <c r="B8" s="157">
        <v>4</v>
      </c>
      <c r="C8" s="158">
        <v>103212</v>
      </c>
      <c r="D8" s="157">
        <v>4</v>
      </c>
      <c r="E8" s="158">
        <v>104872</v>
      </c>
      <c r="F8" s="157">
        <v>1</v>
      </c>
      <c r="G8" s="159">
        <v>17227</v>
      </c>
      <c r="H8" s="157">
        <v>2</v>
      </c>
      <c r="I8" s="158">
        <v>88256</v>
      </c>
    </row>
    <row r="9" ht="15.75" customHeight="1" spans="1:9">
      <c r="A9" s="116" t="s">
        <v>10</v>
      </c>
      <c r="B9" s="154">
        <v>3</v>
      </c>
      <c r="C9" s="155">
        <v>77409</v>
      </c>
      <c r="D9" s="154">
        <v>3</v>
      </c>
      <c r="E9" s="155">
        <v>78654</v>
      </c>
      <c r="F9" s="154">
        <v>1</v>
      </c>
      <c r="G9" s="155">
        <v>17227</v>
      </c>
      <c r="H9" s="154">
        <v>1</v>
      </c>
      <c r="I9" s="155">
        <v>44128</v>
      </c>
    </row>
    <row r="10" ht="15.75" customHeight="1" spans="1:9">
      <c r="A10" s="112" t="s">
        <v>11</v>
      </c>
      <c r="B10" s="157">
        <v>3</v>
      </c>
      <c r="C10" s="158">
        <v>77409</v>
      </c>
      <c r="D10" s="157">
        <v>3</v>
      </c>
      <c r="E10" s="158">
        <v>78654</v>
      </c>
      <c r="F10" s="157">
        <v>1</v>
      </c>
      <c r="G10" s="159">
        <v>17227</v>
      </c>
      <c r="H10" s="157">
        <v>1</v>
      </c>
      <c r="I10" s="158">
        <v>44128</v>
      </c>
    </row>
    <row r="11" ht="15.75" customHeight="1" spans="1:9">
      <c r="A11" s="116" t="s">
        <v>12</v>
      </c>
      <c r="B11" s="154">
        <v>5</v>
      </c>
      <c r="C11" s="155">
        <v>129015</v>
      </c>
      <c r="D11" s="154">
        <v>5</v>
      </c>
      <c r="E11" s="155">
        <v>131090</v>
      </c>
      <c r="F11" s="154">
        <v>1</v>
      </c>
      <c r="G11" s="155">
        <v>17227</v>
      </c>
      <c r="H11" s="154">
        <v>1</v>
      </c>
      <c r="I11" s="155">
        <v>44128</v>
      </c>
    </row>
    <row r="12" ht="15.75" customHeight="1" spans="1:9">
      <c r="A12" s="112" t="s">
        <v>13</v>
      </c>
      <c r="B12" s="157">
        <v>5</v>
      </c>
      <c r="C12" s="158">
        <v>129015</v>
      </c>
      <c r="D12" s="157">
        <v>5</v>
      </c>
      <c r="E12" s="158">
        <v>131090</v>
      </c>
      <c r="F12" s="157">
        <v>1</v>
      </c>
      <c r="G12" s="159">
        <v>17227</v>
      </c>
      <c r="H12" s="157">
        <v>1</v>
      </c>
      <c r="I12" s="158">
        <v>44128</v>
      </c>
    </row>
    <row r="13" ht="15.75" customHeight="1" spans="1:9">
      <c r="A13" s="134" t="s">
        <v>14</v>
      </c>
      <c r="B13" s="160">
        <v>4</v>
      </c>
      <c r="C13" s="161">
        <v>103212</v>
      </c>
      <c r="D13" s="160">
        <v>4</v>
      </c>
      <c r="E13" s="161">
        <v>104872</v>
      </c>
      <c r="F13" s="160">
        <v>1</v>
      </c>
      <c r="G13" s="155">
        <v>17227</v>
      </c>
      <c r="H13" s="160">
        <v>1</v>
      </c>
      <c r="I13" s="161">
        <v>44128</v>
      </c>
    </row>
    <row r="14" ht="15.75" customHeight="1" spans="1:9">
      <c r="A14" s="136" t="s">
        <v>15</v>
      </c>
      <c r="B14" s="162">
        <f t="shared" ref="B14:I14" si="0">SUM(B4:B13)</f>
        <v>39</v>
      </c>
      <c r="C14" s="163">
        <f t="shared" si="0"/>
        <v>1006317</v>
      </c>
      <c r="D14" s="162">
        <f t="shared" si="0"/>
        <v>37</v>
      </c>
      <c r="E14" s="163">
        <f t="shared" si="0"/>
        <v>970066</v>
      </c>
      <c r="F14" s="162">
        <f t="shared" si="0"/>
        <v>11</v>
      </c>
      <c r="G14" s="163">
        <f t="shared" si="0"/>
        <v>189497</v>
      </c>
      <c r="H14" s="162">
        <f t="shared" si="0"/>
        <v>12</v>
      </c>
      <c r="I14" s="163">
        <f t="shared" si="0"/>
        <v>529536</v>
      </c>
    </row>
    <row r="16" ht="12" customHeight="1" spans="1:1">
      <c r="A16" s="164" t="s">
        <v>25</v>
      </c>
    </row>
    <row r="17" ht="13.5"/>
    <row r="18" ht="15.75" customHeight="1" spans="1:8">
      <c r="A18" s="122" t="s">
        <v>0</v>
      </c>
      <c r="B18" s="165" t="s">
        <v>21</v>
      </c>
      <c r="C18" s="165"/>
      <c r="D18" s="124" t="s">
        <v>22</v>
      </c>
      <c r="E18" s="124"/>
      <c r="G18" s="166" t="s">
        <v>21</v>
      </c>
      <c r="H18" s="167" t="s">
        <v>26</v>
      </c>
    </row>
    <row r="19" ht="15.75" customHeight="1" spans="1:8">
      <c r="A19" s="122"/>
      <c r="B19" s="168">
        <v>2016</v>
      </c>
      <c r="C19" s="168">
        <v>2017</v>
      </c>
      <c r="D19" s="168">
        <v>2016</v>
      </c>
      <c r="E19" s="151">
        <v>2017</v>
      </c>
      <c r="G19" s="166"/>
      <c r="H19" s="167"/>
    </row>
    <row r="20" ht="15.75" customHeight="1" spans="1:8">
      <c r="A20" s="122"/>
      <c r="B20" s="125" t="s">
        <v>24</v>
      </c>
      <c r="C20" s="125" t="s">
        <v>24</v>
      </c>
      <c r="D20" s="125" t="s">
        <v>24</v>
      </c>
      <c r="E20" s="126" t="s">
        <v>24</v>
      </c>
      <c r="G20" s="169" t="s">
        <v>27</v>
      </c>
      <c r="H20" s="126" t="s">
        <v>27</v>
      </c>
    </row>
    <row r="21" ht="15.75" customHeight="1" spans="1:8">
      <c r="A21" s="128" t="s">
        <v>5</v>
      </c>
      <c r="B21" s="170">
        <f>C4/$C$14</f>
        <v>0.153846153846154</v>
      </c>
      <c r="C21" s="170">
        <f>E4/$E$14</f>
        <v>0.108108108108108</v>
      </c>
      <c r="D21" s="170">
        <f>G4/$G$14</f>
        <v>0.0909090909090909</v>
      </c>
      <c r="E21" s="170">
        <f>I4/$I$14</f>
        <v>0.0833333333333333</v>
      </c>
      <c r="G21" s="171">
        <f>(B21+C21)/2</f>
        <v>0.130977130977131</v>
      </c>
      <c r="H21" s="171">
        <f>(D21+E21)/2</f>
        <v>0.0871212121212121</v>
      </c>
    </row>
    <row r="22" ht="15.75" customHeight="1" spans="1:8">
      <c r="A22" s="172" t="s">
        <v>6</v>
      </c>
      <c r="B22" s="173">
        <f t="shared" ref="B22:B30" si="1">C5/$C$14</f>
        <v>0.0769230769230769</v>
      </c>
      <c r="C22" s="173">
        <f t="shared" ref="C22:C30" si="2">E5/$E$14</f>
        <v>0.0810810810810811</v>
      </c>
      <c r="D22" s="173">
        <f t="shared" ref="D22:D30" si="3">G5/$G$14</f>
        <v>0.0909090909090909</v>
      </c>
      <c r="E22" s="173">
        <f t="shared" ref="E22:E30" si="4">I5/$I$14</f>
        <v>0.0833333333333333</v>
      </c>
      <c r="G22" s="6">
        <f t="shared" ref="G22:G30" si="5">(B22+C22)/2</f>
        <v>0.079002079002079</v>
      </c>
      <c r="H22" s="6">
        <f t="shared" ref="H22:H30" si="6">(D22+E22)/2</f>
        <v>0.0871212121212121</v>
      </c>
    </row>
    <row r="23" ht="15.75" customHeight="1" spans="1:8">
      <c r="A23" s="112" t="s">
        <v>7</v>
      </c>
      <c r="B23" s="170">
        <f t="shared" si="1"/>
        <v>0.0769230769230769</v>
      </c>
      <c r="C23" s="170">
        <f t="shared" si="2"/>
        <v>0.0810810810810811</v>
      </c>
      <c r="D23" s="170">
        <f t="shared" si="3"/>
        <v>0.181818181818182</v>
      </c>
      <c r="E23" s="170">
        <f t="shared" si="4"/>
        <v>0.166666666666667</v>
      </c>
      <c r="G23" s="6">
        <f t="shared" si="5"/>
        <v>0.079002079002079</v>
      </c>
      <c r="H23" s="6">
        <f t="shared" si="6"/>
        <v>0.174242424242424</v>
      </c>
    </row>
    <row r="24" ht="15.75" customHeight="1" spans="1:8">
      <c r="A24" s="172" t="s">
        <v>8</v>
      </c>
      <c r="B24" s="173">
        <f t="shared" si="1"/>
        <v>0.0769230769230769</v>
      </c>
      <c r="C24" s="173">
        <f t="shared" si="2"/>
        <v>0.0810810810810811</v>
      </c>
      <c r="D24" s="173">
        <f t="shared" si="3"/>
        <v>0.0909090909090909</v>
      </c>
      <c r="E24" s="173">
        <f t="shared" si="4"/>
        <v>0.0833333333333333</v>
      </c>
      <c r="G24" s="6">
        <f t="shared" si="5"/>
        <v>0.079002079002079</v>
      </c>
      <c r="H24" s="6">
        <f t="shared" si="6"/>
        <v>0.0871212121212121</v>
      </c>
    </row>
    <row r="25" ht="15.75" customHeight="1" spans="1:8">
      <c r="A25" s="112" t="s">
        <v>9</v>
      </c>
      <c r="B25" s="170">
        <f t="shared" si="1"/>
        <v>0.102564102564103</v>
      </c>
      <c r="C25" s="170">
        <f t="shared" si="2"/>
        <v>0.108108108108108</v>
      </c>
      <c r="D25" s="170">
        <f t="shared" si="3"/>
        <v>0.0909090909090909</v>
      </c>
      <c r="E25" s="170">
        <f t="shared" si="4"/>
        <v>0.166666666666667</v>
      </c>
      <c r="G25" s="6">
        <f t="shared" si="5"/>
        <v>0.105336105336105</v>
      </c>
      <c r="H25" s="6">
        <f t="shared" si="6"/>
        <v>0.128787878787879</v>
      </c>
    </row>
    <row r="26" ht="15.75" customHeight="1" spans="1:8">
      <c r="A26" s="172" t="s">
        <v>10</v>
      </c>
      <c r="B26" s="173">
        <f t="shared" si="1"/>
        <v>0.0769230769230769</v>
      </c>
      <c r="C26" s="173">
        <f t="shared" si="2"/>
        <v>0.0810810810810811</v>
      </c>
      <c r="D26" s="173">
        <f t="shared" si="3"/>
        <v>0.0909090909090909</v>
      </c>
      <c r="E26" s="173">
        <f t="shared" si="4"/>
        <v>0.0833333333333333</v>
      </c>
      <c r="G26" s="6">
        <f t="shared" si="5"/>
        <v>0.079002079002079</v>
      </c>
      <c r="H26" s="6">
        <f t="shared" si="6"/>
        <v>0.0871212121212121</v>
      </c>
    </row>
    <row r="27" ht="15.75" customHeight="1" spans="1:8">
      <c r="A27" s="112" t="s">
        <v>11</v>
      </c>
      <c r="B27" s="170">
        <f t="shared" si="1"/>
        <v>0.0769230769230769</v>
      </c>
      <c r="C27" s="170">
        <f t="shared" si="2"/>
        <v>0.0810810810810811</v>
      </c>
      <c r="D27" s="170">
        <f t="shared" si="3"/>
        <v>0.0909090909090909</v>
      </c>
      <c r="E27" s="170">
        <f t="shared" si="4"/>
        <v>0.0833333333333333</v>
      </c>
      <c r="G27" s="6">
        <f t="shared" si="5"/>
        <v>0.079002079002079</v>
      </c>
      <c r="H27" s="6">
        <f t="shared" si="6"/>
        <v>0.0871212121212121</v>
      </c>
    </row>
    <row r="28" ht="15.75" customHeight="1" spans="1:8">
      <c r="A28" s="172" t="s">
        <v>12</v>
      </c>
      <c r="B28" s="173">
        <f t="shared" si="1"/>
        <v>0.128205128205128</v>
      </c>
      <c r="C28" s="173">
        <f t="shared" si="2"/>
        <v>0.135135135135135</v>
      </c>
      <c r="D28" s="173">
        <f t="shared" si="3"/>
        <v>0.0909090909090909</v>
      </c>
      <c r="E28" s="173">
        <f t="shared" si="4"/>
        <v>0.0833333333333333</v>
      </c>
      <c r="G28" s="6">
        <f t="shared" si="5"/>
        <v>0.131670131670132</v>
      </c>
      <c r="H28" s="6">
        <f t="shared" si="6"/>
        <v>0.0871212121212121</v>
      </c>
    </row>
    <row r="29" ht="15.75" customHeight="1" spans="1:8">
      <c r="A29" s="112" t="s">
        <v>13</v>
      </c>
      <c r="B29" s="170">
        <f t="shared" si="1"/>
        <v>0.128205128205128</v>
      </c>
      <c r="C29" s="170">
        <f t="shared" si="2"/>
        <v>0.135135135135135</v>
      </c>
      <c r="D29" s="170">
        <f t="shared" si="3"/>
        <v>0.0909090909090909</v>
      </c>
      <c r="E29" s="170">
        <f t="shared" si="4"/>
        <v>0.0833333333333333</v>
      </c>
      <c r="G29" s="6">
        <f t="shared" si="5"/>
        <v>0.131670131670132</v>
      </c>
      <c r="H29" s="6">
        <f t="shared" si="6"/>
        <v>0.0871212121212121</v>
      </c>
    </row>
    <row r="30" ht="15.75" customHeight="1" spans="1:8">
      <c r="A30" s="174" t="s">
        <v>14</v>
      </c>
      <c r="B30" s="173">
        <f t="shared" si="1"/>
        <v>0.102564102564103</v>
      </c>
      <c r="C30" s="173">
        <f t="shared" si="2"/>
        <v>0.108108108108108</v>
      </c>
      <c r="D30" s="173">
        <f t="shared" si="3"/>
        <v>0.0909090909090909</v>
      </c>
      <c r="E30" s="173">
        <f t="shared" si="4"/>
        <v>0.0833333333333333</v>
      </c>
      <c r="F30" s="175"/>
      <c r="G30" s="176">
        <f t="shared" si="5"/>
        <v>0.105336105336105</v>
      </c>
      <c r="H30" s="176">
        <f t="shared" si="6"/>
        <v>0.0871212121212121</v>
      </c>
    </row>
    <row r="31" ht="15.75" customHeight="1" spans="1:8">
      <c r="A31" s="136" t="s">
        <v>15</v>
      </c>
      <c r="B31" s="177">
        <f>SUM(B21:B30)</f>
        <v>1</v>
      </c>
      <c r="C31" s="177">
        <f>SUM(C21:C30)</f>
        <v>1</v>
      </c>
      <c r="D31" s="177">
        <f>SUM(D21:D30)</f>
        <v>1</v>
      </c>
      <c r="E31" s="177">
        <f>SUM(E21:E30)</f>
        <v>1</v>
      </c>
      <c r="G31" s="177">
        <f>SUM(G21:G30)</f>
        <v>1</v>
      </c>
      <c r="H31" s="177">
        <f>SUM(H21:H30)</f>
        <v>1</v>
      </c>
    </row>
  </sheetData>
  <mergeCells count="12">
    <mergeCell ref="B1:E1"/>
    <mergeCell ref="F1:I1"/>
    <mergeCell ref="B2:C2"/>
    <mergeCell ref="D2:E2"/>
    <mergeCell ref="F2:G2"/>
    <mergeCell ref="H2:I2"/>
    <mergeCell ref="B18:C18"/>
    <mergeCell ref="D18:E18"/>
    <mergeCell ref="A1:A3"/>
    <mergeCell ref="A18:A20"/>
    <mergeCell ref="G18:G19"/>
    <mergeCell ref="H18:H19"/>
  </mergeCells>
  <pageMargins left="0.510416666666667" right="0.510416666666667" top="0.7875" bottom="0.7875" header="0.510416666666667" footer="0.510416666666667"/>
  <pageSetup paperSize="9" firstPageNumber="0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"/>
  <sheetViews>
    <sheetView workbookViewId="0">
      <selection activeCell="H12" sqref="H12"/>
    </sheetView>
  </sheetViews>
  <sheetFormatPr defaultColWidth="9" defaultRowHeight="12.75" outlineLevelCol="7"/>
  <cols>
    <col min="1" max="1" width="22.7142857142857"/>
    <col min="2" max="2" width="14.8571428571429"/>
    <col min="3" max="3" width="17"/>
    <col min="4" max="6" width="14.8571428571429"/>
    <col min="7" max="12" width="14.1428571428571"/>
    <col min="13" max="13" width="17.4285714285714"/>
    <col min="14" max="15" width="18.2857142857143"/>
    <col min="16" max="1025" width="13.8571428571429"/>
  </cols>
  <sheetData>
    <row r="1" ht="15.75" customHeight="1" spans="1:5">
      <c r="A1" s="122" t="s">
        <v>0</v>
      </c>
      <c r="B1" s="123" t="s">
        <v>28</v>
      </c>
      <c r="C1" s="123"/>
      <c r="D1" s="124" t="s">
        <v>29</v>
      </c>
      <c r="E1" s="124"/>
    </row>
    <row r="2" ht="15.75" customHeight="1" spans="1:6">
      <c r="A2" s="122"/>
      <c r="B2" s="125">
        <v>2016</v>
      </c>
      <c r="C2" s="125">
        <v>2017</v>
      </c>
      <c r="D2" s="125">
        <v>2016</v>
      </c>
      <c r="E2" s="126">
        <v>2017</v>
      </c>
      <c r="F2" s="127" t="s">
        <v>30</v>
      </c>
    </row>
    <row r="3" ht="15.75" customHeight="1" spans="1:6">
      <c r="A3" s="128" t="s">
        <v>5</v>
      </c>
      <c r="B3" s="129">
        <v>60775.01</v>
      </c>
      <c r="C3" s="129">
        <v>71282.52</v>
      </c>
      <c r="D3" s="129">
        <v>12863.54</v>
      </c>
      <c r="E3" s="129">
        <v>32753.4</v>
      </c>
      <c r="F3" s="130">
        <f t="shared" ref="F3:F12" si="0">C3+E3</f>
        <v>104035.92</v>
      </c>
    </row>
    <row r="4" ht="15.75" customHeight="1" spans="1:6">
      <c r="A4" s="116" t="s">
        <v>6</v>
      </c>
      <c r="B4" s="131">
        <v>27566.95</v>
      </c>
      <c r="C4" s="131">
        <v>26418.57</v>
      </c>
      <c r="D4" s="131">
        <v>7012.72</v>
      </c>
      <c r="E4" s="131">
        <v>9418.97</v>
      </c>
      <c r="F4" s="130">
        <f t="shared" si="0"/>
        <v>35837.54</v>
      </c>
    </row>
    <row r="5" ht="15.75" customHeight="1" spans="1:6">
      <c r="A5" s="112" t="s">
        <v>7</v>
      </c>
      <c r="B5" s="132">
        <v>30944.57</v>
      </c>
      <c r="C5" s="132">
        <v>47318.83</v>
      </c>
      <c r="D5" s="132">
        <v>21452.82</v>
      </c>
      <c r="E5" s="132">
        <v>45878.03</v>
      </c>
      <c r="F5" s="130">
        <f t="shared" si="0"/>
        <v>93196.86</v>
      </c>
    </row>
    <row r="6" ht="15.75" customHeight="1" spans="1:6">
      <c r="A6" s="116" t="s">
        <v>8</v>
      </c>
      <c r="B6" s="131">
        <v>36447.08</v>
      </c>
      <c r="C6" s="131">
        <v>38366.07</v>
      </c>
      <c r="D6" s="131">
        <v>8737.46</v>
      </c>
      <c r="E6" s="131">
        <v>19651.62</v>
      </c>
      <c r="F6" s="130">
        <f t="shared" si="0"/>
        <v>58017.69</v>
      </c>
    </row>
    <row r="7" ht="15.75" customHeight="1" spans="1:6">
      <c r="A7" s="112" t="s">
        <v>9</v>
      </c>
      <c r="B7" s="132">
        <v>35711.73</v>
      </c>
      <c r="C7" s="132">
        <v>41136.29</v>
      </c>
      <c r="D7" s="133">
        <v>9325.2</v>
      </c>
      <c r="E7" s="132">
        <v>31811.08</v>
      </c>
      <c r="F7" s="130">
        <f t="shared" si="0"/>
        <v>72947.37</v>
      </c>
    </row>
    <row r="8" ht="15.75" customHeight="1" spans="1:6">
      <c r="A8" s="116" t="s">
        <v>10</v>
      </c>
      <c r="B8" s="131">
        <v>30813.1</v>
      </c>
      <c r="C8" s="131">
        <v>54946.55</v>
      </c>
      <c r="D8" s="131">
        <v>11753.74</v>
      </c>
      <c r="E8" s="131">
        <v>15573.63</v>
      </c>
      <c r="F8" s="130">
        <f t="shared" si="0"/>
        <v>70520.18</v>
      </c>
    </row>
    <row r="9" ht="15.75" customHeight="1" spans="1:6">
      <c r="A9" s="112" t="s">
        <v>11</v>
      </c>
      <c r="B9" s="132">
        <v>10416.31</v>
      </c>
      <c r="C9" s="132">
        <v>15631.88</v>
      </c>
      <c r="D9" s="132">
        <v>2838</v>
      </c>
      <c r="E9" s="132">
        <v>3990</v>
      </c>
      <c r="F9" s="130">
        <f t="shared" si="0"/>
        <v>19621.88</v>
      </c>
    </row>
    <row r="10" ht="15.75" customHeight="1" spans="1:8">
      <c r="A10" s="116" t="s">
        <v>12</v>
      </c>
      <c r="B10" s="131">
        <v>25451.11</v>
      </c>
      <c r="C10" s="131">
        <v>42467.28</v>
      </c>
      <c r="D10" s="131">
        <v>9751.97</v>
      </c>
      <c r="E10" s="131">
        <v>15732.66</v>
      </c>
      <c r="F10" s="130">
        <f t="shared" si="0"/>
        <v>58199.94</v>
      </c>
      <c r="H10" s="130"/>
    </row>
    <row r="11" ht="15.75" customHeight="1" spans="1:6">
      <c r="A11" s="112" t="s">
        <v>13</v>
      </c>
      <c r="B11" s="132">
        <v>21405.1</v>
      </c>
      <c r="C11" s="132">
        <v>30492.46</v>
      </c>
      <c r="D11" s="132">
        <v>18449.86</v>
      </c>
      <c r="E11" s="132">
        <v>11758.79</v>
      </c>
      <c r="F11" s="130">
        <f t="shared" si="0"/>
        <v>42251.25</v>
      </c>
    </row>
    <row r="12" ht="15.75" customHeight="1" spans="1:6">
      <c r="A12" s="134" t="s">
        <v>14</v>
      </c>
      <c r="B12" s="135">
        <v>46597.28</v>
      </c>
      <c r="C12" s="135">
        <v>61248.08</v>
      </c>
      <c r="D12" s="135">
        <v>12775.78</v>
      </c>
      <c r="E12" s="135">
        <v>15967.72</v>
      </c>
      <c r="F12" s="130">
        <f t="shared" si="0"/>
        <v>77215.8</v>
      </c>
    </row>
    <row r="13" ht="15.75" customHeight="1" spans="1:5">
      <c r="A13" s="136" t="s">
        <v>15</v>
      </c>
      <c r="B13" s="137">
        <f>SUM(B3:B12)</f>
        <v>326128.24</v>
      </c>
      <c r="C13" s="137">
        <f>SUM(C3:C12)</f>
        <v>429308.53</v>
      </c>
      <c r="D13" s="137">
        <f>SUM(D3:D12)</f>
        <v>114961.09</v>
      </c>
      <c r="E13" s="137">
        <f>SUM(E3:E12)</f>
        <v>202535.9</v>
      </c>
    </row>
    <row r="15" ht="15.75" customHeight="1" spans="1:4">
      <c r="A15" s="138" t="s">
        <v>31</v>
      </c>
      <c r="B15" s="138"/>
      <c r="C15" s="130"/>
      <c r="D15" s="130"/>
    </row>
    <row r="16" ht="13.5"/>
    <row r="17" ht="15.75" customHeight="1" spans="1:8">
      <c r="A17" s="122" t="s">
        <v>0</v>
      </c>
      <c r="B17" s="123" t="s">
        <v>28</v>
      </c>
      <c r="C17" s="123"/>
      <c r="D17" s="124" t="s">
        <v>29</v>
      </c>
      <c r="E17" s="124"/>
      <c r="G17" s="139" t="s">
        <v>28</v>
      </c>
      <c r="H17" s="140" t="s">
        <v>29</v>
      </c>
    </row>
    <row r="18" ht="15.75" customHeight="1" spans="1:8">
      <c r="A18" s="122"/>
      <c r="B18" s="125">
        <v>2016</v>
      </c>
      <c r="C18" s="125">
        <v>2017</v>
      </c>
      <c r="D18" s="125">
        <v>2016</v>
      </c>
      <c r="E18" s="126">
        <v>2017</v>
      </c>
      <c r="G18" s="141" t="s">
        <v>27</v>
      </c>
      <c r="H18" s="142" t="s">
        <v>27</v>
      </c>
    </row>
    <row r="19" ht="15.75" customHeight="1" spans="1:8">
      <c r="A19" s="128" t="s">
        <v>5</v>
      </c>
      <c r="B19" s="143">
        <f t="shared" ref="B19:B28" si="1">B3/$B$13</f>
        <v>0.186353104533358</v>
      </c>
      <c r="C19" s="143">
        <f t="shared" ref="C19:C28" si="2">C3/$C$13</f>
        <v>0.166040306722999</v>
      </c>
      <c r="D19" s="143">
        <f t="shared" ref="D19:D28" si="3">D3/$D$13</f>
        <v>0.111894728903492</v>
      </c>
      <c r="E19" s="143">
        <f t="shared" ref="E19:E28" si="4">E3/$E$13</f>
        <v>0.161716515442448</v>
      </c>
      <c r="G19" s="144">
        <f t="shared" ref="G19:G28" si="5">(B19+C19)/2</f>
        <v>0.176196705628179</v>
      </c>
      <c r="H19" s="144">
        <f t="shared" ref="H19:H28" si="6">(D19+E19)/2</f>
        <v>0.13680562217297</v>
      </c>
    </row>
    <row r="20" ht="15.75" customHeight="1" spans="1:8">
      <c r="A20" s="116" t="s">
        <v>6</v>
      </c>
      <c r="B20" s="145">
        <f t="shared" si="1"/>
        <v>0.0845279452033961</v>
      </c>
      <c r="C20" s="145">
        <f t="shared" si="2"/>
        <v>0.0615374914633073</v>
      </c>
      <c r="D20" s="145">
        <f t="shared" si="3"/>
        <v>0.0610008134056488</v>
      </c>
      <c r="E20" s="145">
        <f t="shared" si="4"/>
        <v>0.0465051874754056</v>
      </c>
      <c r="G20" s="102">
        <f t="shared" si="5"/>
        <v>0.0730327183333517</v>
      </c>
      <c r="H20" s="102">
        <f t="shared" si="6"/>
        <v>0.0537530004405272</v>
      </c>
    </row>
    <row r="21" ht="15.75" customHeight="1" spans="1:8">
      <c r="A21" s="112" t="s">
        <v>7</v>
      </c>
      <c r="B21" s="146">
        <f t="shared" si="1"/>
        <v>0.0948846686812525</v>
      </c>
      <c r="C21" s="146">
        <f t="shared" si="2"/>
        <v>0.11022103380988</v>
      </c>
      <c r="D21" s="146">
        <f t="shared" si="3"/>
        <v>0.186609399754299</v>
      </c>
      <c r="E21" s="146">
        <f t="shared" si="4"/>
        <v>0.226518014830951</v>
      </c>
      <c r="G21" s="102">
        <f t="shared" si="5"/>
        <v>0.102552851245566</v>
      </c>
      <c r="H21" s="102">
        <f t="shared" si="6"/>
        <v>0.206563707292625</v>
      </c>
    </row>
    <row r="22" ht="15.75" customHeight="1" spans="1:8">
      <c r="A22" s="116" t="s">
        <v>8</v>
      </c>
      <c r="B22" s="145">
        <f t="shared" si="1"/>
        <v>0.111756896612204</v>
      </c>
      <c r="C22" s="145">
        <f t="shared" si="2"/>
        <v>0.0893671271800726</v>
      </c>
      <c r="D22" s="145">
        <f t="shared" si="3"/>
        <v>0.0760036287060256</v>
      </c>
      <c r="E22" s="145">
        <f t="shared" si="4"/>
        <v>0.0970278355590293</v>
      </c>
      <c r="G22" s="102">
        <f t="shared" si="5"/>
        <v>0.100562011896138</v>
      </c>
      <c r="H22" s="102">
        <f t="shared" si="6"/>
        <v>0.0865157321325275</v>
      </c>
    </row>
    <row r="23" ht="15.75" customHeight="1" spans="1:8">
      <c r="A23" s="112" t="s">
        <v>9</v>
      </c>
      <c r="B23" s="146">
        <f t="shared" si="1"/>
        <v>0.109502108741028</v>
      </c>
      <c r="C23" s="146">
        <f t="shared" si="2"/>
        <v>0.0958198757429767</v>
      </c>
      <c r="D23" s="146">
        <f t="shared" si="3"/>
        <v>0.0811161411221832</v>
      </c>
      <c r="E23" s="146">
        <f t="shared" si="4"/>
        <v>0.157063908176279</v>
      </c>
      <c r="G23" s="102">
        <f t="shared" si="5"/>
        <v>0.102660992242002</v>
      </c>
      <c r="H23" s="102">
        <f t="shared" si="6"/>
        <v>0.119090024649231</v>
      </c>
    </row>
    <row r="24" ht="15.75" customHeight="1" spans="1:8">
      <c r="A24" s="116" t="s">
        <v>10</v>
      </c>
      <c r="B24" s="145">
        <f t="shared" si="1"/>
        <v>0.0944815450511124</v>
      </c>
      <c r="C24" s="145">
        <f t="shared" si="2"/>
        <v>0.127988488838086</v>
      </c>
      <c r="D24" s="145">
        <f t="shared" si="3"/>
        <v>0.102241027812106</v>
      </c>
      <c r="E24" s="145">
        <f t="shared" si="4"/>
        <v>0.076893182887577</v>
      </c>
      <c r="G24" s="102">
        <f t="shared" si="5"/>
        <v>0.111235016944599</v>
      </c>
      <c r="H24" s="102">
        <f t="shared" si="6"/>
        <v>0.0895671053498414</v>
      </c>
    </row>
    <row r="25" ht="15.75" customHeight="1" spans="1:8">
      <c r="A25" s="112" t="s">
        <v>11</v>
      </c>
      <c r="B25" s="146">
        <f t="shared" si="1"/>
        <v>0.0319393070652207</v>
      </c>
      <c r="C25" s="146">
        <f t="shared" si="2"/>
        <v>0.0364117619559062</v>
      </c>
      <c r="D25" s="146">
        <f t="shared" si="3"/>
        <v>0.0246866135315871</v>
      </c>
      <c r="E25" s="146">
        <f t="shared" si="4"/>
        <v>0.0197002111724391</v>
      </c>
      <c r="G25" s="102">
        <f t="shared" si="5"/>
        <v>0.0341755345105634</v>
      </c>
      <c r="H25" s="102">
        <f t="shared" si="6"/>
        <v>0.0221934123520131</v>
      </c>
    </row>
    <row r="26" ht="15.75" customHeight="1" spans="1:8">
      <c r="A26" s="116" t="s">
        <v>12</v>
      </c>
      <c r="B26" s="145">
        <f t="shared" si="1"/>
        <v>0.0780401905704333</v>
      </c>
      <c r="C26" s="145">
        <f t="shared" si="2"/>
        <v>0.0989201868409183</v>
      </c>
      <c r="D26" s="145">
        <f t="shared" si="3"/>
        <v>0.0848284406489187</v>
      </c>
      <c r="E26" s="145">
        <f t="shared" si="4"/>
        <v>0.0776783770185928</v>
      </c>
      <c r="G26" s="102">
        <f t="shared" si="5"/>
        <v>0.0884801887056758</v>
      </c>
      <c r="H26" s="102">
        <f t="shared" si="6"/>
        <v>0.0812534088337557</v>
      </c>
    </row>
    <row r="27" ht="15.75" customHeight="1" spans="1:8">
      <c r="A27" s="112" t="s">
        <v>13</v>
      </c>
      <c r="B27" s="146">
        <f t="shared" si="1"/>
        <v>0.0656339972275937</v>
      </c>
      <c r="C27" s="146">
        <f t="shared" si="2"/>
        <v>0.0710269139073477</v>
      </c>
      <c r="D27" s="146">
        <f t="shared" si="3"/>
        <v>0.160487865937945</v>
      </c>
      <c r="E27" s="146">
        <f t="shared" si="4"/>
        <v>0.0580578060482117</v>
      </c>
      <c r="G27" s="102">
        <f t="shared" si="5"/>
        <v>0.0683304555674707</v>
      </c>
      <c r="H27" s="102">
        <f t="shared" si="6"/>
        <v>0.109272835993078</v>
      </c>
    </row>
    <row r="28" ht="15.75" customHeight="1" spans="1:8">
      <c r="A28" s="134" t="s">
        <v>14</v>
      </c>
      <c r="B28" s="147">
        <f t="shared" si="1"/>
        <v>0.142880236314402</v>
      </c>
      <c r="C28" s="147">
        <f t="shared" si="2"/>
        <v>0.142666813538506</v>
      </c>
      <c r="D28" s="147">
        <f t="shared" si="3"/>
        <v>0.111131340177794</v>
      </c>
      <c r="E28" s="147">
        <f t="shared" si="4"/>
        <v>0.0788389613890673</v>
      </c>
      <c r="G28" s="148">
        <f t="shared" si="5"/>
        <v>0.142773524926454</v>
      </c>
      <c r="H28" s="148">
        <f t="shared" si="6"/>
        <v>0.0949851507834307</v>
      </c>
    </row>
    <row r="29" ht="15.75" customHeight="1" spans="1:8">
      <c r="A29" s="136" t="s">
        <v>15</v>
      </c>
      <c r="B29" s="149">
        <f>SUM(B19:B28)</f>
        <v>1</v>
      </c>
      <c r="C29" s="149">
        <f>SUM(C19:C28)</f>
        <v>1</v>
      </c>
      <c r="D29" s="149">
        <f>SUM(D19:D28)</f>
        <v>1</v>
      </c>
      <c r="E29" s="149">
        <f>SUM(E19:E28)</f>
        <v>1</v>
      </c>
      <c r="G29" s="150">
        <f>SUM(G19:G28)</f>
        <v>1</v>
      </c>
      <c r="H29" s="150">
        <f>SUM(H19:H28)</f>
        <v>1</v>
      </c>
    </row>
  </sheetData>
  <mergeCells count="7">
    <mergeCell ref="B1:C1"/>
    <mergeCell ref="D1:E1"/>
    <mergeCell ref="A15:B15"/>
    <mergeCell ref="B17:C17"/>
    <mergeCell ref="D17:E17"/>
    <mergeCell ref="A1:A2"/>
    <mergeCell ref="A17:A18"/>
  </mergeCells>
  <pageMargins left="0.510416666666667" right="0.510416666666667" top="0.7875" bottom="0.7875" header="0.510416666666667" footer="0.510416666666667"/>
  <pageSetup paperSize="9" firstPageNumber="0" orientation="portrait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3"/>
  <sheetViews>
    <sheetView zoomScale="130" zoomScaleNormal="130" workbookViewId="0">
      <selection activeCell="E24" sqref="E24"/>
    </sheetView>
  </sheetViews>
  <sheetFormatPr defaultColWidth="9" defaultRowHeight="12.75"/>
  <cols>
    <col min="1" max="1" width="19.8571428571429"/>
    <col min="2" max="2" width="9.14285714285714"/>
    <col min="3" max="3" width="8.14285714285714"/>
    <col min="4" max="4" width="3.14285714285714"/>
    <col min="5" max="5" width="4.71428571428571"/>
    <col min="6" max="6" width="22"/>
    <col min="7" max="17" width="3.71428571428571"/>
    <col min="18" max="19" width="8.42857142857143"/>
    <col min="20" max="1025" width="13.8571428571429"/>
  </cols>
  <sheetData>
    <row r="1" ht="15.75" customHeight="1" spans="1:5">
      <c r="A1" s="107" t="s">
        <v>0</v>
      </c>
      <c r="B1" s="108" t="s">
        <v>6</v>
      </c>
      <c r="C1" s="108"/>
      <c r="D1" s="109"/>
      <c r="E1" s="109"/>
    </row>
    <row r="2" ht="15.75" customHeight="1" spans="1:18">
      <c r="A2" s="107"/>
      <c r="B2" s="108" t="s">
        <v>32</v>
      </c>
      <c r="C2" s="108"/>
      <c r="D2" s="109"/>
      <c r="E2" s="109"/>
      <c r="F2" s="110"/>
      <c r="G2" s="111" t="s">
        <v>5</v>
      </c>
      <c r="H2" s="111" t="s">
        <v>6</v>
      </c>
      <c r="I2" s="111" t="s">
        <v>7</v>
      </c>
      <c r="J2" s="111" t="s">
        <v>8</v>
      </c>
      <c r="K2" s="111" t="s">
        <v>9</v>
      </c>
      <c r="L2" s="111" t="s">
        <v>10</v>
      </c>
      <c r="M2" s="111" t="s">
        <v>11</v>
      </c>
      <c r="N2" s="111" t="s">
        <v>12</v>
      </c>
      <c r="O2" s="111" t="s">
        <v>13</v>
      </c>
      <c r="P2" s="111" t="s">
        <v>14</v>
      </c>
      <c r="Q2" s="111" t="s">
        <v>33</v>
      </c>
      <c r="R2" s="118" t="s">
        <v>34</v>
      </c>
    </row>
    <row r="3" ht="15.75" customHeight="1" spans="1:19">
      <c r="A3" s="112" t="s">
        <v>5</v>
      </c>
      <c r="B3" s="5">
        <v>290</v>
      </c>
      <c r="C3" s="113">
        <f t="shared" ref="C3:C12" si="0">B3/$B$13</f>
        <v>0.113237016790316</v>
      </c>
      <c r="D3" s="114"/>
      <c r="E3" s="114"/>
      <c r="F3" s="110" t="s">
        <v>5</v>
      </c>
      <c r="G3" s="115">
        <v>0</v>
      </c>
      <c r="H3" s="115">
        <v>290</v>
      </c>
      <c r="I3" s="115">
        <v>263</v>
      </c>
      <c r="J3" s="115">
        <v>219</v>
      </c>
      <c r="K3" s="115">
        <v>243</v>
      </c>
      <c r="L3" s="115">
        <v>564</v>
      </c>
      <c r="M3" s="115">
        <v>174</v>
      </c>
      <c r="N3" s="115">
        <v>349</v>
      </c>
      <c r="O3" s="115">
        <v>162</v>
      </c>
      <c r="P3" s="115">
        <v>153</v>
      </c>
      <c r="Q3" s="119">
        <v>493</v>
      </c>
      <c r="R3" s="120">
        <f t="shared" ref="R3:R12" si="1">SUM(G3:Q3)</f>
        <v>2910</v>
      </c>
      <c r="S3" s="121">
        <f t="shared" ref="S3:S12" si="2">R3/$R$13</f>
        <v>0.0871022778293274</v>
      </c>
    </row>
    <row r="4" ht="15.75" customHeight="1" spans="1:19">
      <c r="A4" s="116" t="s">
        <v>6</v>
      </c>
      <c r="B4" s="117">
        <v>0</v>
      </c>
      <c r="C4" s="113">
        <f t="shared" si="0"/>
        <v>0</v>
      </c>
      <c r="D4" s="114"/>
      <c r="E4" s="114"/>
      <c r="F4" s="110" t="s">
        <v>6</v>
      </c>
      <c r="G4" s="115">
        <v>290</v>
      </c>
      <c r="H4" s="115">
        <v>0</v>
      </c>
      <c r="I4" s="115">
        <v>138</v>
      </c>
      <c r="J4" s="115">
        <v>72</v>
      </c>
      <c r="K4" s="115">
        <v>471</v>
      </c>
      <c r="L4" s="115">
        <v>302</v>
      </c>
      <c r="M4" s="115">
        <v>162</v>
      </c>
      <c r="N4" s="115">
        <v>489</v>
      </c>
      <c r="O4" s="115">
        <v>256</v>
      </c>
      <c r="P4" s="115">
        <v>381</v>
      </c>
      <c r="Q4" s="119">
        <v>377</v>
      </c>
      <c r="R4" s="120">
        <f t="shared" si="1"/>
        <v>2938</v>
      </c>
      <c r="S4" s="121">
        <f t="shared" si="2"/>
        <v>0.0879403753479601</v>
      </c>
    </row>
    <row r="5" ht="15.75" customHeight="1" spans="1:19">
      <c r="A5" s="112" t="s">
        <v>7</v>
      </c>
      <c r="B5" s="5">
        <v>138</v>
      </c>
      <c r="C5" s="113">
        <f t="shared" si="0"/>
        <v>0.0538852010933229</v>
      </c>
      <c r="D5" s="114"/>
      <c r="E5" s="114"/>
      <c r="F5" s="110" t="s">
        <v>7</v>
      </c>
      <c r="G5" s="115">
        <v>263</v>
      </c>
      <c r="H5" s="115">
        <v>138</v>
      </c>
      <c r="I5" s="115">
        <v>0</v>
      </c>
      <c r="J5" s="115">
        <v>204</v>
      </c>
      <c r="K5" s="115">
        <v>475</v>
      </c>
      <c r="L5" s="115">
        <v>321</v>
      </c>
      <c r="M5" s="115">
        <v>294</v>
      </c>
      <c r="N5" s="115">
        <v>396</v>
      </c>
      <c r="O5" s="115">
        <v>103</v>
      </c>
      <c r="P5" s="115">
        <v>412</v>
      </c>
      <c r="Q5" s="119">
        <v>260</v>
      </c>
      <c r="R5" s="120">
        <f t="shared" si="1"/>
        <v>2866</v>
      </c>
      <c r="S5" s="121">
        <f t="shared" si="2"/>
        <v>0.0857852674429046</v>
      </c>
    </row>
    <row r="6" ht="15.75" customHeight="1" spans="1:19">
      <c r="A6" s="116" t="s">
        <v>8</v>
      </c>
      <c r="B6" s="117">
        <v>72</v>
      </c>
      <c r="C6" s="113">
        <f t="shared" si="0"/>
        <v>0.0281140179617337</v>
      </c>
      <c r="D6" s="114"/>
      <c r="E6" s="114"/>
      <c r="F6" s="110" t="s">
        <v>8</v>
      </c>
      <c r="G6" s="115">
        <v>219</v>
      </c>
      <c r="H6" s="115">
        <v>72</v>
      </c>
      <c r="I6" s="115">
        <v>204</v>
      </c>
      <c r="J6" s="115">
        <v>0</v>
      </c>
      <c r="K6" s="115">
        <v>399</v>
      </c>
      <c r="L6" s="115">
        <v>370</v>
      </c>
      <c r="M6" s="115">
        <v>90</v>
      </c>
      <c r="N6" s="115">
        <v>411</v>
      </c>
      <c r="O6" s="115">
        <v>185</v>
      </c>
      <c r="P6" s="115">
        <v>309</v>
      </c>
      <c r="Q6" s="119">
        <v>446</v>
      </c>
      <c r="R6" s="120">
        <f t="shared" si="1"/>
        <v>2705</v>
      </c>
      <c r="S6" s="121">
        <f t="shared" si="2"/>
        <v>0.0809662067107666</v>
      </c>
    </row>
    <row r="7" ht="15.75" customHeight="1" spans="1:19">
      <c r="A7" s="112" t="s">
        <v>9</v>
      </c>
      <c r="B7" s="5">
        <v>471</v>
      </c>
      <c r="C7" s="113">
        <f t="shared" si="0"/>
        <v>0.183912534166341</v>
      </c>
      <c r="D7" s="114"/>
      <c r="E7" s="114"/>
      <c r="F7" s="110" t="s">
        <v>9</v>
      </c>
      <c r="G7" s="115">
        <v>243</v>
      </c>
      <c r="H7" s="115">
        <v>471</v>
      </c>
      <c r="I7" s="115">
        <v>475</v>
      </c>
      <c r="J7" s="115">
        <v>399</v>
      </c>
      <c r="K7" s="115">
        <v>0</v>
      </c>
      <c r="L7" s="115">
        <v>767</v>
      </c>
      <c r="M7" s="115">
        <v>315</v>
      </c>
      <c r="N7" s="115">
        <v>95</v>
      </c>
      <c r="O7" s="115">
        <v>404</v>
      </c>
      <c r="P7" s="115">
        <v>109</v>
      </c>
      <c r="Q7" s="119">
        <v>750</v>
      </c>
      <c r="R7" s="120">
        <f t="shared" si="1"/>
        <v>4028</v>
      </c>
      <c r="S7" s="121">
        <f t="shared" si="2"/>
        <v>0.120566314466162</v>
      </c>
    </row>
    <row r="8" ht="15.75" customHeight="1" spans="1:19">
      <c r="A8" s="116" t="s">
        <v>10</v>
      </c>
      <c r="B8" s="117">
        <v>302</v>
      </c>
      <c r="C8" s="113">
        <f t="shared" si="0"/>
        <v>0.117922686450605</v>
      </c>
      <c r="D8" s="114"/>
      <c r="E8" s="114"/>
      <c r="F8" s="110" t="s">
        <v>10</v>
      </c>
      <c r="G8" s="115">
        <v>564</v>
      </c>
      <c r="H8" s="115">
        <v>302</v>
      </c>
      <c r="I8" s="115">
        <v>321</v>
      </c>
      <c r="J8" s="115">
        <v>370</v>
      </c>
      <c r="K8" s="115">
        <v>767</v>
      </c>
      <c r="L8" s="115">
        <v>0</v>
      </c>
      <c r="M8" s="115">
        <v>463</v>
      </c>
      <c r="N8" s="115">
        <v>718</v>
      </c>
      <c r="O8" s="115">
        <v>424</v>
      </c>
      <c r="P8" s="115">
        <v>694</v>
      </c>
      <c r="Q8" s="119">
        <v>388</v>
      </c>
      <c r="R8" s="120">
        <f t="shared" si="1"/>
        <v>5011</v>
      </c>
      <c r="S8" s="121">
        <f t="shared" si="2"/>
        <v>0.149989523781017</v>
      </c>
    </row>
    <row r="9" ht="15.75" customHeight="1" spans="1:19">
      <c r="A9" s="112" t="s">
        <v>11</v>
      </c>
      <c r="B9" s="5">
        <v>162</v>
      </c>
      <c r="C9" s="113">
        <f t="shared" si="0"/>
        <v>0.0632565404139008</v>
      </c>
      <c r="D9" s="114"/>
      <c r="E9" s="114"/>
      <c r="F9" s="110" t="s">
        <v>11</v>
      </c>
      <c r="G9" s="115">
        <v>174</v>
      </c>
      <c r="H9" s="115">
        <v>162</v>
      </c>
      <c r="I9" s="115">
        <v>294</v>
      </c>
      <c r="J9" s="115">
        <v>90</v>
      </c>
      <c r="K9" s="115">
        <v>315</v>
      </c>
      <c r="L9" s="115">
        <v>463</v>
      </c>
      <c r="M9" s="115">
        <v>0</v>
      </c>
      <c r="N9" s="115">
        <v>398</v>
      </c>
      <c r="O9" s="115">
        <v>166</v>
      </c>
      <c r="P9" s="115">
        <v>224</v>
      </c>
      <c r="Q9" s="119">
        <v>493</v>
      </c>
      <c r="R9" s="120">
        <f t="shared" si="1"/>
        <v>2779</v>
      </c>
      <c r="S9" s="121">
        <f t="shared" si="2"/>
        <v>0.0831811787242959</v>
      </c>
    </row>
    <row r="10" ht="15.75" customHeight="1" spans="1:19">
      <c r="A10" s="116" t="s">
        <v>12</v>
      </c>
      <c r="B10" s="117">
        <v>489</v>
      </c>
      <c r="C10" s="113">
        <f t="shared" si="0"/>
        <v>0.190941038656775</v>
      </c>
      <c r="D10" s="114"/>
      <c r="E10" s="114"/>
      <c r="F10" s="110" t="s">
        <v>12</v>
      </c>
      <c r="G10" s="115">
        <v>349</v>
      </c>
      <c r="H10" s="115">
        <v>489</v>
      </c>
      <c r="I10" s="115">
        <v>396</v>
      </c>
      <c r="J10" s="115">
        <v>411</v>
      </c>
      <c r="K10" s="115">
        <v>95</v>
      </c>
      <c r="L10" s="115">
        <v>718</v>
      </c>
      <c r="M10" s="115">
        <v>398</v>
      </c>
      <c r="N10" s="115">
        <v>0</v>
      </c>
      <c r="O10" s="115">
        <v>345</v>
      </c>
      <c r="P10" s="115">
        <v>193</v>
      </c>
      <c r="Q10" s="119">
        <v>676</v>
      </c>
      <c r="R10" s="120">
        <f t="shared" si="1"/>
        <v>4070</v>
      </c>
      <c r="S10" s="121">
        <f t="shared" si="2"/>
        <v>0.121823460744111</v>
      </c>
    </row>
    <row r="11" ht="15.75" customHeight="1" spans="1:19">
      <c r="A11" s="112" t="s">
        <v>13</v>
      </c>
      <c r="B11" s="5">
        <v>256</v>
      </c>
      <c r="C11" s="113">
        <f t="shared" si="0"/>
        <v>0.0999609527528309</v>
      </c>
      <c r="D11" s="114"/>
      <c r="E11" s="114"/>
      <c r="F11" s="110" t="s">
        <v>13</v>
      </c>
      <c r="G11" s="115">
        <v>162</v>
      </c>
      <c r="H11" s="115">
        <v>256</v>
      </c>
      <c r="I11" s="115">
        <v>103</v>
      </c>
      <c r="J11" s="115">
        <v>185</v>
      </c>
      <c r="K11" s="115">
        <v>404</v>
      </c>
      <c r="L11" s="115">
        <v>424</v>
      </c>
      <c r="M11" s="115">
        <v>166</v>
      </c>
      <c r="N11" s="115">
        <v>345</v>
      </c>
      <c r="O11" s="115">
        <v>0</v>
      </c>
      <c r="P11" s="115">
        <v>311</v>
      </c>
      <c r="Q11" s="119">
        <v>328</v>
      </c>
      <c r="R11" s="120">
        <f t="shared" si="1"/>
        <v>2684</v>
      </c>
      <c r="S11" s="121">
        <f t="shared" si="2"/>
        <v>0.080337633571792</v>
      </c>
    </row>
    <row r="12" ht="15.75" customHeight="1" spans="1:19">
      <c r="A12" s="116" t="s">
        <v>14</v>
      </c>
      <c r="B12" s="117">
        <v>381</v>
      </c>
      <c r="C12" s="113">
        <f t="shared" si="0"/>
        <v>0.148770011714174</v>
      </c>
      <c r="D12" s="114"/>
      <c r="E12" s="114"/>
      <c r="F12" s="110" t="s">
        <v>14</v>
      </c>
      <c r="G12" s="115">
        <v>153</v>
      </c>
      <c r="H12" s="115">
        <v>381</v>
      </c>
      <c r="I12" s="115">
        <v>412</v>
      </c>
      <c r="J12" s="115">
        <v>309</v>
      </c>
      <c r="K12" s="115">
        <v>109</v>
      </c>
      <c r="L12" s="115">
        <v>694</v>
      </c>
      <c r="M12" s="115">
        <v>224</v>
      </c>
      <c r="N12" s="115">
        <v>193</v>
      </c>
      <c r="O12" s="115">
        <v>311</v>
      </c>
      <c r="P12" s="115">
        <v>0</v>
      </c>
      <c r="Q12" s="119">
        <v>632</v>
      </c>
      <c r="R12" s="120">
        <f t="shared" si="1"/>
        <v>3418</v>
      </c>
      <c r="S12" s="121">
        <f t="shared" si="2"/>
        <v>0.102307761381664</v>
      </c>
    </row>
    <row r="13" ht="15.75" customHeight="1" spans="2:19">
      <c r="B13" s="17">
        <f>SUM(B3:B12)</f>
        <v>2561</v>
      </c>
      <c r="C13" s="19">
        <f>SUM(C3:C12)</f>
        <v>1</v>
      </c>
      <c r="D13" s="19"/>
      <c r="E13" s="19"/>
      <c r="R13" s="120">
        <f>SUM(R3:R12)</f>
        <v>33409</v>
      </c>
      <c r="S13" s="19">
        <f>SUM(S3:S12)</f>
        <v>1</v>
      </c>
    </row>
  </sheetData>
  <mergeCells count="2">
    <mergeCell ref="B1:C1"/>
    <mergeCell ref="A1:A2"/>
  </mergeCells>
  <pageMargins left="0.510416666666667" right="0.510416666666667" top="0.7875" bottom="0.7875" header="0.510416666666667" footer="0.510416666666667"/>
  <pageSetup paperSize="9" firstPageNumber="0" orientation="portrait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K22"/>
  <sheetViews>
    <sheetView workbookViewId="0">
      <selection activeCell="D33" sqref="D33"/>
    </sheetView>
  </sheetViews>
  <sheetFormatPr defaultColWidth="9.14285714285714" defaultRowHeight="12.75"/>
  <cols>
    <col min="2" max="2" width="15.4285714285714" customWidth="1"/>
    <col min="3" max="3" width="14.5714285714286" customWidth="1"/>
    <col min="4" max="4" width="12.8571428571429"/>
  </cols>
  <sheetData>
    <row r="2" spans="2:11">
      <c r="B2" s="3" t="s">
        <v>35</v>
      </c>
      <c r="C2" s="3" t="s">
        <v>36</v>
      </c>
      <c r="D2" s="4" t="s">
        <v>37</v>
      </c>
      <c r="H2" s="99"/>
      <c r="I2" s="99"/>
      <c r="J2" s="99"/>
      <c r="K2" s="99"/>
    </row>
    <row r="3" spans="2:11">
      <c r="B3" s="100" t="s">
        <v>5</v>
      </c>
      <c r="C3" s="101">
        <v>6.2</v>
      </c>
      <c r="D3" s="102">
        <f>C3/C13</f>
        <v>0.0813434794017318</v>
      </c>
      <c r="H3" s="99"/>
      <c r="I3" s="105"/>
      <c r="J3" s="106"/>
      <c r="K3" s="99"/>
    </row>
    <row r="4" spans="2:11">
      <c r="B4" s="100" t="s">
        <v>6</v>
      </c>
      <c r="C4" s="101">
        <v>7.5</v>
      </c>
      <c r="D4" s="102">
        <f>C4/C13</f>
        <v>0.0983993702440304</v>
      </c>
      <c r="H4" s="99"/>
      <c r="I4" s="105"/>
      <c r="J4" s="106"/>
      <c r="K4" s="99"/>
    </row>
    <row r="5" spans="2:11">
      <c r="B5" s="100" t="s">
        <v>38</v>
      </c>
      <c r="C5" s="101">
        <v>8.2</v>
      </c>
      <c r="D5" s="102">
        <f>C5/C13</f>
        <v>0.107583311466807</v>
      </c>
      <c r="H5" s="99"/>
      <c r="I5" s="105"/>
      <c r="J5" s="106"/>
      <c r="K5" s="99"/>
    </row>
    <row r="6" spans="2:11">
      <c r="B6" s="100" t="s">
        <v>8</v>
      </c>
      <c r="C6" s="101">
        <v>7.5</v>
      </c>
      <c r="D6" s="102">
        <f>C6/C13</f>
        <v>0.0983993702440304</v>
      </c>
      <c r="H6" s="99"/>
      <c r="I6" s="105"/>
      <c r="J6" s="106"/>
      <c r="K6" s="99"/>
    </row>
    <row r="7" spans="2:11">
      <c r="B7" s="100" t="s">
        <v>9</v>
      </c>
      <c r="C7" s="101">
        <v>8.16</v>
      </c>
      <c r="D7" s="102">
        <f>C7/C13</f>
        <v>0.107058514825505</v>
      </c>
      <c r="H7" s="99"/>
      <c r="I7" s="105"/>
      <c r="J7" s="106"/>
      <c r="K7" s="99"/>
    </row>
    <row r="8" spans="2:11">
      <c r="B8" s="100" t="s">
        <v>10</v>
      </c>
      <c r="C8" s="101">
        <v>7.6</v>
      </c>
      <c r="D8" s="102">
        <f>C8/C13</f>
        <v>0.0997113618472842</v>
      </c>
      <c r="H8" s="99"/>
      <c r="I8" s="105"/>
      <c r="J8" s="106"/>
      <c r="K8" s="99"/>
    </row>
    <row r="9" spans="2:11">
      <c r="B9" s="100" t="s">
        <v>39</v>
      </c>
      <c r="C9" s="101">
        <v>6.5</v>
      </c>
      <c r="D9" s="102">
        <f>C9/C13</f>
        <v>0.085279454211493</v>
      </c>
      <c r="H9" s="99"/>
      <c r="I9" s="105"/>
      <c r="J9" s="106"/>
      <c r="K9" s="99"/>
    </row>
    <row r="10" spans="2:11">
      <c r="B10" s="100" t="s">
        <v>12</v>
      </c>
      <c r="C10" s="101">
        <v>7.83</v>
      </c>
      <c r="D10" s="102">
        <f>C10/C13</f>
        <v>0.102728942534768</v>
      </c>
      <c r="H10" s="99"/>
      <c r="I10" s="105"/>
      <c r="J10" s="106"/>
      <c r="K10" s="99"/>
    </row>
    <row r="11" spans="2:11">
      <c r="B11" s="100" t="s">
        <v>13</v>
      </c>
      <c r="C11" s="101">
        <v>9.33</v>
      </c>
      <c r="D11" s="102">
        <f>C11/C13</f>
        <v>0.122408816583574</v>
      </c>
      <c r="H11" s="99"/>
      <c r="I11" s="105"/>
      <c r="J11" s="106"/>
      <c r="K11" s="99"/>
    </row>
    <row r="12" spans="2:11">
      <c r="B12" s="100" t="s">
        <v>14</v>
      </c>
      <c r="C12" s="101">
        <v>7.4</v>
      </c>
      <c r="D12" s="102">
        <f>C12/C13</f>
        <v>0.0970873786407767</v>
      </c>
      <c r="H12" s="99"/>
      <c r="I12" s="99"/>
      <c r="J12" s="106"/>
      <c r="K12" s="99"/>
    </row>
    <row r="13" spans="2:10">
      <c r="B13" s="4" t="s">
        <v>34</v>
      </c>
      <c r="C13" s="103">
        <f>SUM(C3:C12)</f>
        <v>76.22</v>
      </c>
      <c r="D13" s="104">
        <f>SUM(D3:D12)</f>
        <v>1</v>
      </c>
      <c r="J13" s="106"/>
    </row>
    <row r="14" spans="10:10">
      <c r="J14" s="106"/>
    </row>
    <row r="15" spans="10:10">
      <c r="J15" s="106"/>
    </row>
    <row r="16" spans="10:10">
      <c r="J16" s="106"/>
    </row>
    <row r="17" spans="10:10">
      <c r="J17" s="106"/>
    </row>
    <row r="18" spans="10:10">
      <c r="J18" s="106"/>
    </row>
    <row r="19" spans="10:10">
      <c r="J19" s="106"/>
    </row>
    <row r="20" spans="10:10">
      <c r="J20" s="106"/>
    </row>
    <row r="21" spans="10:10">
      <c r="J21" s="106"/>
    </row>
    <row r="22" spans="10:10">
      <c r="J22" s="106"/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44"/>
  <sheetViews>
    <sheetView tabSelected="1" zoomScale="110" zoomScaleNormal="110" workbookViewId="0">
      <selection activeCell="D25" sqref="D25"/>
    </sheetView>
  </sheetViews>
  <sheetFormatPr defaultColWidth="9" defaultRowHeight="12.75"/>
  <cols>
    <col min="1" max="1" width="31.8571428571429"/>
    <col min="2" max="2" width="13.8571428571429"/>
    <col min="3" max="3" width="10.4285714285714" customWidth="1"/>
    <col min="4" max="4" width="10.8571428571429" customWidth="1"/>
    <col min="5" max="5" width="11.4285714285714" customWidth="1"/>
    <col min="6" max="6" width="12.1428571428571" customWidth="1"/>
    <col min="7" max="7" width="20.2857142857143" customWidth="1"/>
    <col min="8" max="8" width="16.7142857142857" customWidth="1"/>
    <col min="9" max="10" width="14.5714285714286" customWidth="1"/>
    <col min="11" max="11" width="15.7142857142857"/>
    <col min="12" max="12" width="23"/>
    <col min="13" max="13" width="18.5714285714286"/>
    <col min="14" max="16" width="15.5714285714286"/>
    <col min="17" max="17" width="19"/>
    <col min="18" max="18" width="26.1428571428571"/>
    <col min="19" max="20" width="8.42857142857143"/>
    <col min="21" max="21" width="11.2857142857143"/>
    <col min="22" max="22" width="19"/>
    <col min="23" max="25" width="8.42857142857143"/>
    <col min="26" max="26" width="17.2857142857143"/>
    <col min="27" max="1026" width="8.42857142857143"/>
  </cols>
  <sheetData>
    <row r="1" ht="13.5"/>
    <row r="2" ht="13.5" spans="1:12">
      <c r="A2" s="34" t="s">
        <v>40</v>
      </c>
      <c r="B2" s="34" t="s">
        <v>41</v>
      </c>
      <c r="C2" s="35" t="s">
        <v>42</v>
      </c>
      <c r="D2" s="35"/>
      <c r="E2" s="35" t="s">
        <v>43</v>
      </c>
      <c r="F2" s="35"/>
      <c r="G2" s="36" t="s">
        <v>44</v>
      </c>
      <c r="H2" s="37" t="s">
        <v>45</v>
      </c>
      <c r="I2" s="73" t="s">
        <v>46</v>
      </c>
      <c r="J2" s="74" t="s">
        <v>45</v>
      </c>
      <c r="K2" s="75" t="s">
        <v>47</v>
      </c>
      <c r="L2" s="76"/>
    </row>
    <row r="3" ht="15.75" spans="1:29">
      <c r="A3" s="34"/>
      <c r="B3" s="34"/>
      <c r="C3" s="38" t="s">
        <v>48</v>
      </c>
      <c r="D3" s="39" t="s">
        <v>49</v>
      </c>
      <c r="E3" s="38" t="s">
        <v>50</v>
      </c>
      <c r="F3" s="39" t="s">
        <v>29</v>
      </c>
      <c r="G3" s="36"/>
      <c r="H3" s="38" t="s">
        <v>51</v>
      </c>
      <c r="I3" s="77" t="s">
        <v>52</v>
      </c>
      <c r="J3" s="78" t="s">
        <v>53</v>
      </c>
      <c r="K3" s="79" t="s">
        <v>54</v>
      </c>
      <c r="L3" s="80" t="s">
        <v>55</v>
      </c>
      <c r="M3" s="81" t="s">
        <v>56</v>
      </c>
      <c r="N3" s="82" t="s">
        <v>57</v>
      </c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ht="18" spans="1:29">
      <c r="A4" s="40" t="s">
        <v>5</v>
      </c>
      <c r="B4" s="41">
        <f>Pessoal!E18</f>
        <v>0.11151339608979</v>
      </c>
      <c r="C4" s="42">
        <f>Quilometragem!G21</f>
        <v>0.130977130977131</v>
      </c>
      <c r="D4" s="43">
        <f>Quilometragem!H21</f>
        <v>0.0871212121212121</v>
      </c>
      <c r="E4" s="42">
        <f>'Comb e Manut '!G19</f>
        <v>0.176196705628179</v>
      </c>
      <c r="F4" s="43">
        <f>'Comb e Manut '!H19</f>
        <v>0.13680562217297</v>
      </c>
      <c r="G4" s="44">
        <v>0.131104602</v>
      </c>
      <c r="H4" s="42">
        <f>Distâncias!C3</f>
        <v>0.113237016790316</v>
      </c>
      <c r="I4" s="84">
        <f>Distâncias!S3</f>
        <v>0.0871022778293274</v>
      </c>
      <c r="J4" s="85">
        <f>Idade!D3</f>
        <v>0.0813434794017318</v>
      </c>
      <c r="K4" s="86">
        <f t="shared" ref="K4:K13" si="0">((B4*$B$20)+(C4*$B$21)+(D4*$B$22)+(E4*$B$23)+(F4*$B$24)+(G4*$B$26)+(H4*$B$25)+(I4*$B$27)+(J4*$B$28))/100</f>
        <v>0.130942546482445</v>
      </c>
      <c r="L4" s="87">
        <f t="shared" ref="L4:L13" si="1">$A$32*K4</f>
        <v>78565.5278894669</v>
      </c>
      <c r="M4" s="88">
        <f>G4*$A$32</f>
        <v>78662.7612</v>
      </c>
      <c r="N4" s="89">
        <f>L4-M4</f>
        <v>-97.2333105331199</v>
      </c>
      <c r="O4" s="90"/>
      <c r="P4" s="90"/>
      <c r="Q4" s="98"/>
      <c r="R4" s="83"/>
      <c r="S4" s="83"/>
      <c r="T4" s="83"/>
      <c r="U4" s="98"/>
      <c r="V4" s="83"/>
      <c r="W4" s="83"/>
      <c r="X4" s="83"/>
      <c r="Y4" s="98"/>
      <c r="Z4" s="83"/>
      <c r="AA4" s="83"/>
      <c r="AB4" s="83"/>
      <c r="AC4" s="83"/>
    </row>
    <row r="5" ht="18" spans="1:29">
      <c r="A5" s="45" t="s">
        <v>6</v>
      </c>
      <c r="B5" s="46">
        <f>Pessoal!E19</f>
        <v>0.162201303403331</v>
      </c>
      <c r="C5" s="47">
        <f>Quilometragem!G22</f>
        <v>0.079002079002079</v>
      </c>
      <c r="D5" s="48">
        <f>Quilometragem!H22</f>
        <v>0.0871212121212121</v>
      </c>
      <c r="E5" s="47">
        <f>'Comb e Manut '!G20</f>
        <v>0.0730327183333517</v>
      </c>
      <c r="F5" s="48">
        <f>'Comb e Manut '!H20</f>
        <v>0.0537530004405272</v>
      </c>
      <c r="G5" s="44">
        <v>0.149805252</v>
      </c>
      <c r="H5" s="42">
        <f>Distâncias!C4</f>
        <v>0</v>
      </c>
      <c r="I5" s="84">
        <f>Distâncias!S4</f>
        <v>0.0879403753479601</v>
      </c>
      <c r="J5" s="85">
        <f>Idade!D4</f>
        <v>0.0983993702440304</v>
      </c>
      <c r="K5" s="86">
        <f t="shared" si="0"/>
        <v>0.10515908212043</v>
      </c>
      <c r="L5" s="87">
        <f t="shared" si="1"/>
        <v>63095.4492722578</v>
      </c>
      <c r="M5" s="88">
        <f t="shared" ref="M5:M13" si="2">G5*$A$32</f>
        <v>89883.1512</v>
      </c>
      <c r="N5" s="89">
        <f t="shared" ref="N5:N13" si="3">L5-M5</f>
        <v>-26787.7019277422</v>
      </c>
      <c r="O5" s="90"/>
      <c r="P5" s="90"/>
      <c r="Q5" s="98"/>
      <c r="R5" s="72"/>
      <c r="S5" s="83"/>
      <c r="T5" s="83"/>
      <c r="U5" s="98"/>
      <c r="V5" s="72"/>
      <c r="W5" s="72"/>
      <c r="X5" s="83"/>
      <c r="Y5" s="98"/>
      <c r="Z5" s="72"/>
      <c r="AA5" s="72"/>
      <c r="AB5" s="83"/>
      <c r="AC5" s="83"/>
    </row>
    <row r="6" ht="18" spans="1:29">
      <c r="A6" s="49" t="s">
        <v>7</v>
      </c>
      <c r="B6" s="41">
        <f>Pessoal!E20</f>
        <v>0.0709630702389573</v>
      </c>
      <c r="C6" s="42">
        <f>Quilometragem!G23</f>
        <v>0.079002079002079</v>
      </c>
      <c r="D6" s="43">
        <f>Quilometragem!H23</f>
        <v>0.174242424242424</v>
      </c>
      <c r="E6" s="42">
        <f>'Comb e Manut '!G21</f>
        <v>0.102552851245566</v>
      </c>
      <c r="F6" s="43">
        <f>'Comb e Manut '!H21</f>
        <v>0.206563707292625</v>
      </c>
      <c r="G6" s="44">
        <v>0.066964094</v>
      </c>
      <c r="H6" s="42">
        <f>Distâncias!C5</f>
        <v>0.0538852010933229</v>
      </c>
      <c r="I6" s="84">
        <f>Distâncias!S5</f>
        <v>0.0857852674429046</v>
      </c>
      <c r="J6" s="85">
        <f>Idade!D5</f>
        <v>0.107583311466807</v>
      </c>
      <c r="K6" s="86">
        <f t="shared" si="0"/>
        <v>0.110019518334666</v>
      </c>
      <c r="L6" s="87">
        <f t="shared" si="1"/>
        <v>66011.7110007997</v>
      </c>
      <c r="M6" s="88">
        <f t="shared" si="2"/>
        <v>40178.4564</v>
      </c>
      <c r="N6" s="89">
        <f t="shared" si="3"/>
        <v>25833.2546007997</v>
      </c>
      <c r="O6" s="90"/>
      <c r="P6" s="90"/>
      <c r="Q6" s="98"/>
      <c r="R6" s="71"/>
      <c r="S6" s="71"/>
      <c r="T6" s="83"/>
      <c r="U6" s="98"/>
      <c r="V6" s="71"/>
      <c r="W6" s="71"/>
      <c r="X6" s="83"/>
      <c r="Y6" s="98"/>
      <c r="Z6" s="71"/>
      <c r="AA6" s="71"/>
      <c r="AB6" s="83"/>
      <c r="AC6" s="83"/>
    </row>
    <row r="7" ht="18" spans="1:29">
      <c r="A7" s="45" t="s">
        <v>8</v>
      </c>
      <c r="B7" s="46">
        <f>Pessoal!E21</f>
        <v>0.0796524257784214</v>
      </c>
      <c r="C7" s="47">
        <f>Quilometragem!G24</f>
        <v>0.079002079002079</v>
      </c>
      <c r="D7" s="48">
        <f>Quilometragem!H24</f>
        <v>0.0871212121212121</v>
      </c>
      <c r="E7" s="47">
        <f>'Comb e Manut '!G22</f>
        <v>0.100562011896138</v>
      </c>
      <c r="F7" s="48">
        <f>'Comb e Manut '!H22</f>
        <v>0.0865157321325275</v>
      </c>
      <c r="G7" s="44">
        <v>0.09307576</v>
      </c>
      <c r="H7" s="42">
        <f>Distâncias!C6</f>
        <v>0.0281140179617337</v>
      </c>
      <c r="I7" s="84">
        <f>Distâncias!S6</f>
        <v>0.0809662067107666</v>
      </c>
      <c r="J7" s="85">
        <f>Idade!D6</f>
        <v>0.0983993702440304</v>
      </c>
      <c r="K7" s="86">
        <f t="shared" si="0"/>
        <v>0.0879802483289466</v>
      </c>
      <c r="L7" s="87">
        <f t="shared" si="1"/>
        <v>52788.148997368</v>
      </c>
      <c r="M7" s="88">
        <f t="shared" si="2"/>
        <v>55845.456</v>
      </c>
      <c r="N7" s="89">
        <f t="shared" si="3"/>
        <v>-3057.30700263203</v>
      </c>
      <c r="O7" s="90"/>
      <c r="P7" s="90"/>
      <c r="Q7" s="98"/>
      <c r="R7" s="71"/>
      <c r="S7" s="71"/>
      <c r="T7" s="83"/>
      <c r="U7" s="98"/>
      <c r="V7" s="71"/>
      <c r="W7" s="71"/>
      <c r="X7" s="83"/>
      <c r="Y7" s="98"/>
      <c r="Z7" s="71"/>
      <c r="AA7" s="71"/>
      <c r="AB7" s="83"/>
      <c r="AC7" s="83"/>
    </row>
    <row r="8" ht="18" spans="1:29">
      <c r="A8" s="49" t="s">
        <v>9</v>
      </c>
      <c r="B8" s="41">
        <f>Pessoal!E22</f>
        <v>0.0941346850108617</v>
      </c>
      <c r="C8" s="42">
        <f>Quilometragem!G25</f>
        <v>0.105336105336105</v>
      </c>
      <c r="D8" s="43">
        <f>Quilometragem!H25</f>
        <v>0.128787878787879</v>
      </c>
      <c r="E8" s="42">
        <f>'Comb e Manut '!G23</f>
        <v>0.102660992242002</v>
      </c>
      <c r="F8" s="43">
        <f>'Comb e Manut '!H23</f>
        <v>0.119090024649231</v>
      </c>
      <c r="G8" s="44">
        <v>0.119180199</v>
      </c>
      <c r="H8" s="42">
        <f>Distâncias!C7</f>
        <v>0.183912534166341</v>
      </c>
      <c r="I8" s="84">
        <f>Distâncias!S7</f>
        <v>0.120566314466162</v>
      </c>
      <c r="J8" s="85">
        <f>Idade!D7</f>
        <v>0.107058514825505</v>
      </c>
      <c r="K8" s="86">
        <f t="shared" si="0"/>
        <v>0.109984383228149</v>
      </c>
      <c r="L8" s="87">
        <f t="shared" si="1"/>
        <v>65990.6299368897</v>
      </c>
      <c r="M8" s="88">
        <f t="shared" si="2"/>
        <v>71508.1194</v>
      </c>
      <c r="N8" s="89">
        <f t="shared" si="3"/>
        <v>-5517.48946311031</v>
      </c>
      <c r="O8" s="90"/>
      <c r="P8" s="90"/>
      <c r="Q8" s="98"/>
      <c r="R8" s="71"/>
      <c r="S8" s="71"/>
      <c r="T8" s="83"/>
      <c r="U8" s="98"/>
      <c r="V8" s="71"/>
      <c r="W8" s="71"/>
      <c r="X8" s="83"/>
      <c r="Y8" s="98"/>
      <c r="Z8" s="71"/>
      <c r="AA8" s="71"/>
      <c r="AB8" s="83"/>
      <c r="AC8" s="83"/>
    </row>
    <row r="9" ht="18" spans="1:29">
      <c r="A9" s="45" t="s">
        <v>10</v>
      </c>
      <c r="B9" s="46">
        <f>Pessoal!E23</f>
        <v>0.0731354091238233</v>
      </c>
      <c r="C9" s="47">
        <f>Quilometragem!G26</f>
        <v>0.079002079002079</v>
      </c>
      <c r="D9" s="48">
        <f>Quilometragem!H26</f>
        <v>0.0871212121212121</v>
      </c>
      <c r="E9" s="47">
        <f>'Comb e Manut '!G24</f>
        <v>0.111235016944599</v>
      </c>
      <c r="F9" s="48">
        <f>'Comb e Manut '!H24</f>
        <v>0.0895671053498414</v>
      </c>
      <c r="G9" s="44">
        <v>0.045380229</v>
      </c>
      <c r="H9" s="42">
        <f>Distâncias!C8</f>
        <v>0.117922686450605</v>
      </c>
      <c r="I9" s="84">
        <f>Distâncias!S8</f>
        <v>0.149989523781017</v>
      </c>
      <c r="J9" s="85">
        <f>Idade!D8</f>
        <v>0.0997113618472842</v>
      </c>
      <c r="K9" s="86">
        <f t="shared" si="0"/>
        <v>0.0805674925696278</v>
      </c>
      <c r="L9" s="87">
        <f t="shared" si="1"/>
        <v>48340.4955417767</v>
      </c>
      <c r="M9" s="88">
        <f t="shared" si="2"/>
        <v>27228.1374</v>
      </c>
      <c r="N9" s="89">
        <f t="shared" si="3"/>
        <v>21112.3581417767</v>
      </c>
      <c r="O9" s="90"/>
      <c r="P9" s="90"/>
      <c r="Q9" s="98"/>
      <c r="R9" s="71"/>
      <c r="S9" s="71"/>
      <c r="T9" s="83"/>
      <c r="U9" s="98"/>
      <c r="V9" s="71"/>
      <c r="W9" s="71"/>
      <c r="X9" s="83"/>
      <c r="Y9" s="98"/>
      <c r="Z9" s="71"/>
      <c r="AA9" s="71"/>
      <c r="AB9" s="83"/>
      <c r="AC9" s="83"/>
    </row>
    <row r="10" ht="18" spans="1:29">
      <c r="A10" s="49" t="s">
        <v>11</v>
      </c>
      <c r="B10" s="41">
        <f>Pessoal!E24</f>
        <v>0.0615496017378711</v>
      </c>
      <c r="C10" s="42">
        <f>Quilometragem!G27</f>
        <v>0.079002079002079</v>
      </c>
      <c r="D10" s="43">
        <f>Quilometragem!H27</f>
        <v>0.0871212121212121</v>
      </c>
      <c r="E10" s="42">
        <f>'Comb e Manut '!G25</f>
        <v>0.0341755345105634</v>
      </c>
      <c r="F10" s="43">
        <f>'Comb e Manut '!H25</f>
        <v>0.0221934123520131</v>
      </c>
      <c r="G10" s="44">
        <v>0.063379864</v>
      </c>
      <c r="H10" s="42">
        <f>Distâncias!C9</f>
        <v>0.0632565404139008</v>
      </c>
      <c r="I10" s="84">
        <f>Distâncias!S9</f>
        <v>0.0831811787242959</v>
      </c>
      <c r="J10" s="85">
        <f>Idade!D9</f>
        <v>0.085279454211493</v>
      </c>
      <c r="K10" s="86">
        <f t="shared" si="0"/>
        <v>0.0569734202611747</v>
      </c>
      <c r="L10" s="87">
        <f t="shared" si="1"/>
        <v>34184.0521567048</v>
      </c>
      <c r="M10" s="88">
        <f t="shared" si="2"/>
        <v>38027.9184</v>
      </c>
      <c r="N10" s="89">
        <f t="shared" si="3"/>
        <v>-3843.86624329518</v>
      </c>
      <c r="O10" s="90"/>
      <c r="P10" s="90"/>
      <c r="Q10" s="98"/>
      <c r="R10" s="71"/>
      <c r="S10" s="71"/>
      <c r="T10" s="83"/>
      <c r="U10" s="98"/>
      <c r="V10" s="71"/>
      <c r="W10" s="71"/>
      <c r="X10" s="83"/>
      <c r="Y10" s="98"/>
      <c r="Z10" s="71"/>
      <c r="AA10" s="71"/>
      <c r="AB10" s="83"/>
      <c r="AC10" s="83"/>
    </row>
    <row r="11" ht="18" spans="1:29">
      <c r="A11" s="45" t="s">
        <v>12</v>
      </c>
      <c r="B11" s="46">
        <f>Pessoal!E25</f>
        <v>0.0811006517016655</v>
      </c>
      <c r="C11" s="47">
        <f>Quilometragem!G28</f>
        <v>0.131670131670132</v>
      </c>
      <c r="D11" s="48">
        <f>Quilometragem!H28</f>
        <v>0.0871212121212121</v>
      </c>
      <c r="E11" s="47">
        <f>'Comb e Manut '!G26</f>
        <v>0.0884801887056758</v>
      </c>
      <c r="F11" s="48">
        <f>'Comb e Manut '!H26</f>
        <v>0.0812534088337557</v>
      </c>
      <c r="G11" s="44">
        <v>0.05260451</v>
      </c>
      <c r="H11" s="42">
        <f>Distâncias!C10</f>
        <v>0.190941038656775</v>
      </c>
      <c r="I11" s="84">
        <f>Distâncias!S10</f>
        <v>0.121823460744111</v>
      </c>
      <c r="J11" s="85">
        <f>Idade!D10</f>
        <v>0.102728942534768</v>
      </c>
      <c r="K11" s="86">
        <f t="shared" si="0"/>
        <v>0.0857998367594513</v>
      </c>
      <c r="L11" s="87">
        <f t="shared" si="1"/>
        <v>51479.9020556708</v>
      </c>
      <c r="M11" s="88">
        <f t="shared" si="2"/>
        <v>31562.706</v>
      </c>
      <c r="N11" s="89">
        <f t="shared" si="3"/>
        <v>19917.1960556708</v>
      </c>
      <c r="O11" s="90"/>
      <c r="P11" s="90"/>
      <c r="Q11" s="98"/>
      <c r="R11" s="71"/>
      <c r="S11" s="71"/>
      <c r="T11" s="83"/>
      <c r="U11" s="98"/>
      <c r="V11" s="71"/>
      <c r="W11" s="71"/>
      <c r="X11" s="83"/>
      <c r="Y11" s="98"/>
      <c r="Z11" s="71"/>
      <c r="AA11" s="71"/>
      <c r="AB11" s="83"/>
      <c r="AC11" s="83"/>
    </row>
    <row r="12" ht="18" spans="1:29">
      <c r="A12" s="49" t="s">
        <v>13</v>
      </c>
      <c r="B12" s="41">
        <f>Pessoal!E26</f>
        <v>0.0818247646632875</v>
      </c>
      <c r="C12" s="42">
        <f>Quilometragem!G29</f>
        <v>0.131670131670132</v>
      </c>
      <c r="D12" s="43">
        <f>Quilometragem!H29</f>
        <v>0.0871212121212121</v>
      </c>
      <c r="E12" s="42">
        <f>'Comb e Manut '!G27</f>
        <v>0.0683304555674707</v>
      </c>
      <c r="F12" s="43">
        <f>'Comb e Manut '!H27</f>
        <v>0.109272835993078</v>
      </c>
      <c r="G12" s="44">
        <v>0.06700433</v>
      </c>
      <c r="H12" s="42">
        <f>Distâncias!C11</f>
        <v>0.0999609527528309</v>
      </c>
      <c r="I12" s="84">
        <f>Distâncias!S11</f>
        <v>0.080337633571792</v>
      </c>
      <c r="J12" s="85">
        <f>Idade!D11</f>
        <v>0.122408816583574</v>
      </c>
      <c r="K12" s="86">
        <f t="shared" si="0"/>
        <v>0.088533769356939</v>
      </c>
      <c r="L12" s="87">
        <f t="shared" si="1"/>
        <v>53120.2616141634</v>
      </c>
      <c r="M12" s="88">
        <f t="shared" si="2"/>
        <v>40202.598</v>
      </c>
      <c r="N12" s="89">
        <f t="shared" si="3"/>
        <v>12917.6636141634</v>
      </c>
      <c r="O12" s="90"/>
      <c r="P12" s="90"/>
      <c r="Q12" s="98"/>
      <c r="R12" s="71"/>
      <c r="S12" s="71"/>
      <c r="T12" s="83"/>
      <c r="U12" s="98"/>
      <c r="V12" s="71"/>
      <c r="W12" s="71"/>
      <c r="X12" s="83"/>
      <c r="Y12" s="98"/>
      <c r="Z12" s="71"/>
      <c r="AA12" s="71"/>
      <c r="AB12" s="83"/>
      <c r="AC12" s="83"/>
    </row>
    <row r="13" ht="18.75" spans="1:29">
      <c r="A13" s="50" t="s">
        <v>14</v>
      </c>
      <c r="B13" s="51">
        <f>Pessoal!E27</f>
        <v>0.183924692251991</v>
      </c>
      <c r="C13" s="47">
        <f>Quilometragem!G30</f>
        <v>0.105336105336105</v>
      </c>
      <c r="D13" s="48">
        <f>Quilometragem!H30</f>
        <v>0.0871212121212121</v>
      </c>
      <c r="E13" s="47">
        <f>'Comb e Manut '!G28</f>
        <v>0.142773524926454</v>
      </c>
      <c r="F13" s="48">
        <f>'Comb e Manut '!H28</f>
        <v>0.0949851507834307</v>
      </c>
      <c r="G13" s="52">
        <v>0.21150116</v>
      </c>
      <c r="H13" s="42">
        <f>Distâncias!C12</f>
        <v>0.148770011714174</v>
      </c>
      <c r="I13" s="84">
        <f>Distâncias!S12</f>
        <v>0.102307761381664</v>
      </c>
      <c r="J13" s="85">
        <f>Idade!D12</f>
        <v>0.0970873786407767</v>
      </c>
      <c r="K13" s="86">
        <f t="shared" si="0"/>
        <v>0.14403970255817</v>
      </c>
      <c r="L13" s="87">
        <f t="shared" si="1"/>
        <v>86423.8215349022</v>
      </c>
      <c r="M13" s="88">
        <f t="shared" si="2"/>
        <v>126900.696</v>
      </c>
      <c r="N13" s="89">
        <f t="shared" si="3"/>
        <v>-40476.8744650978</v>
      </c>
      <c r="O13" s="90"/>
      <c r="P13" s="90"/>
      <c r="Q13" s="98"/>
      <c r="R13" s="72"/>
      <c r="S13" s="71"/>
      <c r="T13" s="83"/>
      <c r="U13" s="98"/>
      <c r="V13" s="72"/>
      <c r="W13" s="71"/>
      <c r="X13" s="83"/>
      <c r="Y13" s="98"/>
      <c r="Z13" s="72"/>
      <c r="AA13" s="71"/>
      <c r="AB13" s="83"/>
      <c r="AC13" s="83"/>
    </row>
    <row r="14" ht="15.75" spans="1:29">
      <c r="A14" s="53" t="s">
        <v>15</v>
      </c>
      <c r="B14" s="54">
        <f>Pessoal!E28</f>
        <v>1</v>
      </c>
      <c r="C14" s="55">
        <f t="shared" ref="C14:M14" si="4">SUM(C4:C13)</f>
        <v>1</v>
      </c>
      <c r="D14" s="56">
        <f t="shared" si="4"/>
        <v>1</v>
      </c>
      <c r="E14" s="55">
        <f t="shared" si="4"/>
        <v>1</v>
      </c>
      <c r="F14" s="56">
        <f t="shared" si="4"/>
        <v>1</v>
      </c>
      <c r="G14" s="56">
        <f t="shared" si="4"/>
        <v>1</v>
      </c>
      <c r="H14" s="55">
        <f t="shared" si="4"/>
        <v>1</v>
      </c>
      <c r="I14" s="91">
        <f t="shared" si="4"/>
        <v>1</v>
      </c>
      <c r="J14" s="92">
        <f t="shared" si="4"/>
        <v>1</v>
      </c>
      <c r="K14" s="93">
        <f t="shared" si="4"/>
        <v>1</v>
      </c>
      <c r="L14" s="94">
        <f t="shared" si="4"/>
        <v>600000</v>
      </c>
      <c r="M14" s="95">
        <f t="shared" si="4"/>
        <v>600000</v>
      </c>
      <c r="N14" s="96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</row>
    <row r="15" spans="13:29"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</row>
    <row r="19" ht="18" spans="1:13">
      <c r="A19" s="57" t="s">
        <v>58</v>
      </c>
      <c r="B19" s="57"/>
      <c r="K19" s="97" t="s">
        <v>59</v>
      </c>
      <c r="L19" s="97"/>
      <c r="M19" s="97"/>
    </row>
    <row r="20" ht="18" spans="1:13">
      <c r="A20" s="58" t="s">
        <v>41</v>
      </c>
      <c r="B20" s="59">
        <v>20.5</v>
      </c>
      <c r="D20" s="60"/>
      <c r="E20" s="60"/>
      <c r="K20" s="97" t="s">
        <v>60</v>
      </c>
      <c r="L20" s="97"/>
      <c r="M20" s="97"/>
    </row>
    <row r="21" ht="18" spans="1:13">
      <c r="A21" s="58" t="s">
        <v>61</v>
      </c>
      <c r="B21" s="61">
        <v>15</v>
      </c>
      <c r="C21" s="62"/>
      <c r="D21" s="62"/>
      <c r="E21" s="62"/>
      <c r="F21" s="62"/>
      <c r="K21" s="97" t="s">
        <v>62</v>
      </c>
      <c r="L21" s="97"/>
      <c r="M21" s="97"/>
    </row>
    <row r="22" ht="18" spans="1:13">
      <c r="A22" s="58" t="s">
        <v>63</v>
      </c>
      <c r="B22" s="61">
        <v>13</v>
      </c>
      <c r="C22" s="62"/>
      <c r="D22" s="62"/>
      <c r="E22" s="62"/>
      <c r="F22" s="62"/>
      <c r="K22" s="97" t="s">
        <v>64</v>
      </c>
      <c r="L22" s="97"/>
      <c r="M22" s="97"/>
    </row>
    <row r="23" ht="18" spans="1:13">
      <c r="A23" s="58" t="s">
        <v>65</v>
      </c>
      <c r="B23" s="61">
        <v>19.5</v>
      </c>
      <c r="D23" s="60"/>
      <c r="E23" s="60"/>
      <c r="K23" s="97" t="s">
        <v>66</v>
      </c>
      <c r="L23" s="97"/>
      <c r="M23" s="97"/>
    </row>
    <row r="24" ht="18" spans="1:5">
      <c r="A24" s="58" t="s">
        <v>67</v>
      </c>
      <c r="B24" s="61">
        <v>14</v>
      </c>
      <c r="D24" s="60"/>
      <c r="E24" s="60"/>
    </row>
    <row r="25" ht="18" spans="1:5">
      <c r="A25" s="58" t="s">
        <v>68</v>
      </c>
      <c r="B25" s="59">
        <v>0</v>
      </c>
      <c r="D25" s="60"/>
      <c r="E25" s="60"/>
    </row>
    <row r="26" ht="18" spans="1:5">
      <c r="A26" s="58" t="s">
        <v>44</v>
      </c>
      <c r="B26" s="59">
        <v>18</v>
      </c>
      <c r="D26" s="60"/>
      <c r="E26" s="60"/>
    </row>
    <row r="27" ht="18" spans="1:5">
      <c r="A27" s="58" t="s">
        <v>69</v>
      </c>
      <c r="B27" s="59">
        <v>0</v>
      </c>
      <c r="D27" s="60"/>
      <c r="E27" s="60"/>
    </row>
    <row r="28" ht="18" spans="1:5">
      <c r="A28" s="63" t="s">
        <v>70</v>
      </c>
      <c r="B28" s="64">
        <v>0</v>
      </c>
      <c r="D28" s="65"/>
      <c r="E28" s="60"/>
    </row>
    <row r="29" ht="18" customHeight="1" spans="1:5">
      <c r="A29" s="66" t="s">
        <v>15</v>
      </c>
      <c r="B29" s="67">
        <f>SUM(B20:B28)</f>
        <v>100</v>
      </c>
      <c r="D29" s="60"/>
      <c r="E29" s="60"/>
    </row>
    <row r="30" ht="17.1" customHeight="1" spans="4:5">
      <c r="D30" s="60"/>
      <c r="E30" s="60"/>
    </row>
    <row r="31" ht="28.5" spans="1:5">
      <c r="A31" s="68" t="s">
        <v>71</v>
      </c>
      <c r="B31" s="68"/>
      <c r="D31" s="60"/>
      <c r="E31" s="60"/>
    </row>
    <row r="32" ht="27.75" spans="1:5">
      <c r="A32" s="69">
        <v>600000</v>
      </c>
      <c r="B32" s="69"/>
      <c r="D32" s="60"/>
      <c r="E32" s="60"/>
    </row>
    <row r="35" ht="18" spans="1:2">
      <c r="A35" s="70"/>
      <c r="B35" s="70"/>
    </row>
    <row r="36" ht="18" spans="1:2">
      <c r="A36" s="71"/>
      <c r="B36" s="71"/>
    </row>
    <row r="37" ht="18" spans="1:2">
      <c r="A37" s="71"/>
      <c r="B37" s="71"/>
    </row>
    <row r="38" ht="18" spans="1:2">
      <c r="A38" s="71"/>
      <c r="B38" s="71"/>
    </row>
    <row r="39" ht="18" spans="1:2">
      <c r="A39" s="71"/>
      <c r="B39" s="71"/>
    </row>
    <row r="40" ht="18" spans="1:2">
      <c r="A40" s="71"/>
      <c r="B40" s="71"/>
    </row>
    <row r="41" ht="18" spans="1:2">
      <c r="A41" s="71"/>
      <c r="B41" s="71"/>
    </row>
    <row r="42" ht="18" spans="1:2">
      <c r="A42" s="71"/>
      <c r="B42" s="71"/>
    </row>
    <row r="43" ht="18" spans="1:2">
      <c r="A43" s="71"/>
      <c r="B43" s="71"/>
    </row>
    <row r="44" ht="18" spans="1:2">
      <c r="A44" s="72"/>
      <c r="B44" s="71"/>
    </row>
  </sheetData>
  <mergeCells count="15">
    <mergeCell ref="C2:D2"/>
    <mergeCell ref="E2:F2"/>
    <mergeCell ref="K2:L2"/>
    <mergeCell ref="Z5:AA5"/>
    <mergeCell ref="A19:B19"/>
    <mergeCell ref="K19:M19"/>
    <mergeCell ref="K20:M20"/>
    <mergeCell ref="K21:M21"/>
    <mergeCell ref="K22:M22"/>
    <mergeCell ref="K23:M23"/>
    <mergeCell ref="A31:B31"/>
    <mergeCell ref="A32:B32"/>
    <mergeCell ref="A2:A3"/>
    <mergeCell ref="B2:B3"/>
    <mergeCell ref="G2:G3"/>
  </mergeCells>
  <pageMargins left="0.510416666666667" right="0.510416666666667" top="0.7875" bottom="0.7875" header="0.510416666666667" footer="0.510416666666667"/>
  <pageSetup paperSize="9" firstPageNumber="0" orientation="portrait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3:N13"/>
  <sheetViews>
    <sheetView workbookViewId="0">
      <selection activeCell="Q20" sqref="Q20"/>
    </sheetView>
  </sheetViews>
  <sheetFormatPr defaultColWidth="9.14285714285714" defaultRowHeight="12.75"/>
  <cols>
    <col min="2" max="2" width="7.14285714285714" customWidth="1"/>
    <col min="3" max="3" width="8.42857142857143" hidden="1" customWidth="1"/>
    <col min="6" max="6" width="10.4285714285714" customWidth="1"/>
    <col min="7" max="7" width="10.1428571428571" customWidth="1"/>
    <col min="10" max="10" width="12.4285714285714" customWidth="1"/>
    <col min="11" max="11" width="8.42857142857143" customWidth="1"/>
    <col min="12" max="12" width="9.14285714285714" customWidth="1"/>
    <col min="13" max="13" width="11.1428571428571" customWidth="1"/>
  </cols>
  <sheetData>
    <row r="3" ht="25.5" spans="1:14">
      <c r="A3" s="23"/>
      <c r="B3" s="24"/>
      <c r="C3" s="25"/>
      <c r="D3" s="26" t="s">
        <v>5</v>
      </c>
      <c r="E3" s="26" t="s">
        <v>6</v>
      </c>
      <c r="F3" s="26" t="s">
        <v>38</v>
      </c>
      <c r="G3" s="27" t="s">
        <v>72</v>
      </c>
      <c r="H3" s="26" t="s">
        <v>10</v>
      </c>
      <c r="I3" s="26" t="s">
        <v>9</v>
      </c>
      <c r="J3" s="27" t="s">
        <v>73</v>
      </c>
      <c r="K3" s="27" t="s">
        <v>74</v>
      </c>
      <c r="L3" s="27" t="s">
        <v>75</v>
      </c>
      <c r="M3" s="26" t="s">
        <v>14</v>
      </c>
      <c r="N3" s="33" t="s">
        <v>76</v>
      </c>
    </row>
    <row r="4" spans="1:14">
      <c r="A4" s="28" t="s">
        <v>41</v>
      </c>
      <c r="B4" s="28"/>
      <c r="C4" s="28"/>
      <c r="D4" s="29">
        <v>65</v>
      </c>
      <c r="E4" s="29">
        <v>40</v>
      </c>
      <c r="F4" s="29">
        <v>5</v>
      </c>
      <c r="G4" s="29">
        <v>5</v>
      </c>
      <c r="H4" s="29">
        <v>5</v>
      </c>
      <c r="I4" s="29">
        <v>10</v>
      </c>
      <c r="J4" s="29">
        <v>5</v>
      </c>
      <c r="K4" s="29">
        <v>10</v>
      </c>
      <c r="L4" s="29">
        <v>5</v>
      </c>
      <c r="M4" s="29">
        <v>55</v>
      </c>
      <c r="N4" s="32">
        <f>AVERAGE(D4:M4)</f>
        <v>20.5</v>
      </c>
    </row>
    <row r="5" spans="1:14">
      <c r="A5" s="28" t="s">
        <v>77</v>
      </c>
      <c r="B5" s="28"/>
      <c r="C5" s="28"/>
      <c r="D5" s="29">
        <v>5</v>
      </c>
      <c r="E5" s="29">
        <v>5</v>
      </c>
      <c r="F5" s="29">
        <v>20</v>
      </c>
      <c r="G5" s="29">
        <v>10</v>
      </c>
      <c r="H5" s="29">
        <v>30</v>
      </c>
      <c r="I5" s="29">
        <v>15</v>
      </c>
      <c r="J5" s="29">
        <v>10</v>
      </c>
      <c r="K5" s="29">
        <v>25</v>
      </c>
      <c r="L5" s="29">
        <v>25</v>
      </c>
      <c r="M5" s="29">
        <v>5</v>
      </c>
      <c r="N5" s="32">
        <f>AVERAGE(D5:M5)</f>
        <v>15</v>
      </c>
    </row>
    <row r="6" spans="1:14">
      <c r="A6" s="28" t="s">
        <v>78</v>
      </c>
      <c r="B6" s="28"/>
      <c r="C6" s="28"/>
      <c r="D6" s="29">
        <v>5</v>
      </c>
      <c r="E6" s="29">
        <v>5</v>
      </c>
      <c r="F6" s="29">
        <v>30</v>
      </c>
      <c r="G6" s="29">
        <v>10</v>
      </c>
      <c r="H6" s="29">
        <v>15</v>
      </c>
      <c r="I6" s="29">
        <v>20</v>
      </c>
      <c r="J6" s="29">
        <v>5</v>
      </c>
      <c r="K6" s="29">
        <v>15</v>
      </c>
      <c r="L6" s="29">
        <v>20</v>
      </c>
      <c r="M6" s="29">
        <v>5</v>
      </c>
      <c r="N6" s="32">
        <f>AVERAGE(D6:M6)</f>
        <v>13</v>
      </c>
    </row>
    <row r="7" spans="1:14">
      <c r="A7" s="28" t="s">
        <v>50</v>
      </c>
      <c r="B7" s="28"/>
      <c r="C7" s="28"/>
      <c r="D7" s="29">
        <v>5</v>
      </c>
      <c r="E7" s="29">
        <v>5</v>
      </c>
      <c r="F7" s="29">
        <v>20</v>
      </c>
      <c r="G7" s="29">
        <v>40</v>
      </c>
      <c r="H7" s="29">
        <v>30</v>
      </c>
      <c r="I7" s="29">
        <v>20</v>
      </c>
      <c r="J7" s="29">
        <v>20</v>
      </c>
      <c r="K7" s="29">
        <v>25</v>
      </c>
      <c r="L7" s="29">
        <v>25</v>
      </c>
      <c r="M7" s="29">
        <v>5</v>
      </c>
      <c r="N7" s="32">
        <f>AVERAGE(D7:M7)</f>
        <v>19.5</v>
      </c>
    </row>
    <row r="8" spans="1:14">
      <c r="A8" s="28" t="s">
        <v>29</v>
      </c>
      <c r="B8" s="28"/>
      <c r="C8" s="28"/>
      <c r="D8" s="29">
        <v>5</v>
      </c>
      <c r="E8" s="29">
        <v>5</v>
      </c>
      <c r="F8" s="29">
        <v>20</v>
      </c>
      <c r="G8" s="29">
        <v>25</v>
      </c>
      <c r="H8" s="29">
        <v>15</v>
      </c>
      <c r="I8" s="29">
        <v>15</v>
      </c>
      <c r="J8" s="29">
        <v>10</v>
      </c>
      <c r="K8" s="29">
        <v>20</v>
      </c>
      <c r="L8" s="29">
        <v>20</v>
      </c>
      <c r="M8" s="29">
        <v>5</v>
      </c>
      <c r="N8" s="32">
        <f>AVERAGE(D8:M8)</f>
        <v>14</v>
      </c>
    </row>
    <row r="9" spans="1:14">
      <c r="A9" s="30" t="s">
        <v>79</v>
      </c>
      <c r="B9" s="30"/>
      <c r="C9" s="30"/>
      <c r="D9" s="31" t="s">
        <v>80</v>
      </c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>
      <c r="A10" s="28" t="s">
        <v>44</v>
      </c>
      <c r="B10" s="28"/>
      <c r="C10" s="28"/>
      <c r="D10" s="29">
        <v>15</v>
      </c>
      <c r="E10" s="29">
        <v>40</v>
      </c>
      <c r="F10" s="29">
        <v>5</v>
      </c>
      <c r="G10" s="29">
        <v>10</v>
      </c>
      <c r="H10" s="29">
        <v>5</v>
      </c>
      <c r="I10" s="29">
        <v>20</v>
      </c>
      <c r="J10" s="29">
        <v>50</v>
      </c>
      <c r="K10" s="29">
        <v>5</v>
      </c>
      <c r="L10" s="29">
        <v>5</v>
      </c>
      <c r="M10" s="29">
        <v>25</v>
      </c>
      <c r="N10" s="32">
        <f>AVERAGE(D10:M10)</f>
        <v>18</v>
      </c>
    </row>
    <row r="11" spans="1:14">
      <c r="A11" s="30" t="s">
        <v>81</v>
      </c>
      <c r="B11" s="30"/>
      <c r="C11" s="30"/>
      <c r="D11" s="31" t="s">
        <v>80</v>
      </c>
      <c r="E11" s="31"/>
      <c r="F11" s="31"/>
      <c r="G11" s="31"/>
      <c r="H11" s="31"/>
      <c r="I11" s="31"/>
      <c r="J11" s="31"/>
      <c r="K11" s="31"/>
      <c r="L11" s="31"/>
      <c r="M11" s="31"/>
      <c r="N11" s="32"/>
    </row>
    <row r="12" spans="1:14">
      <c r="A12" s="30" t="s">
        <v>53</v>
      </c>
      <c r="B12" s="30"/>
      <c r="C12" s="30"/>
      <c r="D12" s="31" t="s">
        <v>80</v>
      </c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>
      <c r="A13" s="28" t="s">
        <v>82</v>
      </c>
      <c r="B13" s="28"/>
      <c r="C13" s="28"/>
      <c r="D13" s="32">
        <f>SUM(D4:D12)</f>
        <v>100</v>
      </c>
      <c r="E13" s="32">
        <f t="shared" ref="E13:N13" si="0">SUM(E4:E12)</f>
        <v>100</v>
      </c>
      <c r="F13" s="32">
        <f t="shared" si="0"/>
        <v>100</v>
      </c>
      <c r="G13" s="32">
        <f t="shared" si="0"/>
        <v>100</v>
      </c>
      <c r="H13" s="32">
        <f t="shared" si="0"/>
        <v>100</v>
      </c>
      <c r="I13" s="32">
        <f t="shared" si="0"/>
        <v>100</v>
      </c>
      <c r="J13" s="32">
        <f t="shared" si="0"/>
        <v>100</v>
      </c>
      <c r="K13" s="32">
        <f t="shared" si="0"/>
        <v>100</v>
      </c>
      <c r="L13" s="32">
        <f t="shared" si="0"/>
        <v>100</v>
      </c>
      <c r="M13" s="32">
        <f t="shared" si="0"/>
        <v>100</v>
      </c>
      <c r="N13" s="32">
        <f t="shared" si="0"/>
        <v>100</v>
      </c>
    </row>
  </sheetData>
  <mergeCells count="14">
    <mergeCell ref="A3:C3"/>
    <mergeCell ref="A4:C4"/>
    <mergeCell ref="A5:C5"/>
    <mergeCell ref="A6:C6"/>
    <mergeCell ref="A7:C7"/>
    <mergeCell ref="A8:C8"/>
    <mergeCell ref="A9:C9"/>
    <mergeCell ref="D9:M9"/>
    <mergeCell ref="A10:C10"/>
    <mergeCell ref="A11:C11"/>
    <mergeCell ref="D11:M11"/>
    <mergeCell ref="A12:C12"/>
    <mergeCell ref="D12:M12"/>
    <mergeCell ref="A13:C13"/>
  </mergeCells>
  <pageMargins left="0.75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J23"/>
  <sheetViews>
    <sheetView workbookViewId="0">
      <selection activeCell="E37" sqref="E37"/>
    </sheetView>
  </sheetViews>
  <sheetFormatPr defaultColWidth="9.14285714285714" defaultRowHeight="12.75"/>
  <cols>
    <col min="2" max="2" width="15.2857142857143" customWidth="1"/>
    <col min="3" max="3" width="17.5714285714286" customWidth="1"/>
    <col min="4" max="4" width="9.85714285714286" customWidth="1"/>
    <col min="5" max="5" width="21.5714285714286" customWidth="1"/>
    <col min="6" max="6" width="9.14285714285714" customWidth="1"/>
    <col min="7" max="7" width="19.4285714285714" customWidth="1"/>
    <col min="8" max="8" width="19.2857142857143" customWidth="1"/>
    <col min="9" max="9" width="20.2857142857143" customWidth="1"/>
    <col min="10" max="10" width="14.7142857142857" customWidth="1"/>
  </cols>
  <sheetData>
    <row r="2" spans="2:8">
      <c r="B2" s="1" t="s">
        <v>83</v>
      </c>
      <c r="C2" s="2"/>
      <c r="D2" s="2"/>
      <c r="E2" s="2"/>
      <c r="F2" s="2"/>
      <c r="G2" s="2"/>
      <c r="H2" s="2"/>
    </row>
    <row r="3" spans="2:8">
      <c r="B3" s="3" t="s">
        <v>35</v>
      </c>
      <c r="C3" s="3" t="s">
        <v>84</v>
      </c>
      <c r="D3" s="3"/>
      <c r="E3" s="3" t="s">
        <v>85</v>
      </c>
      <c r="F3" s="3"/>
      <c r="G3" s="3" t="s">
        <v>47</v>
      </c>
      <c r="H3" s="1" t="s">
        <v>86</v>
      </c>
    </row>
    <row r="4" spans="2:9">
      <c r="B4" s="4" t="s">
        <v>5</v>
      </c>
      <c r="C4" s="5">
        <v>62</v>
      </c>
      <c r="D4" s="6">
        <f>C4/$C$14</f>
        <v>0.115027829313544</v>
      </c>
      <c r="E4" s="5">
        <v>92</v>
      </c>
      <c r="F4" s="6">
        <f>E4/$E$14</f>
        <v>0.109263657957245</v>
      </c>
      <c r="G4" s="7">
        <f>(D4*0.3)+(F4*0.7)</f>
        <v>0.110992909364134</v>
      </c>
      <c r="H4" s="8">
        <f>$G$16*G4</f>
        <v>44397.1637456537</v>
      </c>
      <c r="I4" s="20"/>
    </row>
    <row r="5" spans="2:9">
      <c r="B5" s="4" t="s">
        <v>6</v>
      </c>
      <c r="C5" s="9">
        <v>74</v>
      </c>
      <c r="D5" s="10">
        <f t="shared" ref="D5:D14" si="0">C5/$C$14</f>
        <v>0.137291280148423</v>
      </c>
      <c r="E5" s="9">
        <v>150</v>
      </c>
      <c r="F5" s="10">
        <f t="shared" ref="F5:F14" si="1">E5/$E$14</f>
        <v>0.178147268408551</v>
      </c>
      <c r="G5" s="11">
        <f t="shared" ref="G5:G14" si="2">(D5*0.3)+(F5*0.7)</f>
        <v>0.165890471930513</v>
      </c>
      <c r="H5" s="12">
        <f t="shared" ref="H5:H13" si="3">$G$16*G5</f>
        <v>66356.1887722051</v>
      </c>
      <c r="I5" s="21"/>
    </row>
    <row r="6" spans="2:9">
      <c r="B6" s="4" t="s">
        <v>38</v>
      </c>
      <c r="C6" s="5">
        <v>40</v>
      </c>
      <c r="D6" s="6">
        <f t="shared" si="0"/>
        <v>0.0742115027829314</v>
      </c>
      <c r="E6" s="5">
        <v>58</v>
      </c>
      <c r="F6" s="6">
        <f t="shared" si="1"/>
        <v>0.0688836104513064</v>
      </c>
      <c r="G6" s="7">
        <f t="shared" si="2"/>
        <v>0.0704819781507939</v>
      </c>
      <c r="H6" s="8">
        <f t="shared" si="3"/>
        <v>28192.7912603176</v>
      </c>
      <c r="I6" s="21"/>
    </row>
    <row r="7" spans="2:9">
      <c r="B7" s="4" t="s">
        <v>8</v>
      </c>
      <c r="C7" s="9">
        <v>50</v>
      </c>
      <c r="D7" s="10">
        <f t="shared" si="0"/>
        <v>0.0927643784786642</v>
      </c>
      <c r="E7" s="9">
        <v>60</v>
      </c>
      <c r="F7" s="10">
        <f t="shared" si="1"/>
        <v>0.0712589073634204</v>
      </c>
      <c r="G7" s="11">
        <f t="shared" si="2"/>
        <v>0.0777105486979936</v>
      </c>
      <c r="H7" s="12">
        <f t="shared" si="3"/>
        <v>31084.2194791974</v>
      </c>
      <c r="I7" s="21"/>
    </row>
    <row r="8" spans="2:9">
      <c r="B8" s="4" t="s">
        <v>9</v>
      </c>
      <c r="C8" s="5">
        <v>47</v>
      </c>
      <c r="D8" s="6">
        <f t="shared" si="0"/>
        <v>0.0871985157699443</v>
      </c>
      <c r="E8" s="5">
        <v>83</v>
      </c>
      <c r="F8" s="6">
        <f t="shared" si="1"/>
        <v>0.0985748218527316</v>
      </c>
      <c r="G8" s="7">
        <f t="shared" si="2"/>
        <v>0.0951619300278954</v>
      </c>
      <c r="H8" s="8">
        <f t="shared" si="3"/>
        <v>38064.7720111582</v>
      </c>
      <c r="I8" s="21"/>
    </row>
    <row r="9" spans="2:9">
      <c r="B9" s="4" t="s">
        <v>10</v>
      </c>
      <c r="C9" s="9">
        <v>35</v>
      </c>
      <c r="D9" s="10">
        <f t="shared" si="0"/>
        <v>0.0649350649350649</v>
      </c>
      <c r="E9" s="9">
        <v>66</v>
      </c>
      <c r="F9" s="10">
        <f t="shared" si="1"/>
        <v>0.0783847980997625</v>
      </c>
      <c r="G9" s="11">
        <f t="shared" si="2"/>
        <v>0.0743498781503532</v>
      </c>
      <c r="H9" s="12">
        <f t="shared" si="3"/>
        <v>29739.9512601413</v>
      </c>
      <c r="I9" s="21"/>
    </row>
    <row r="10" spans="2:9">
      <c r="B10" s="4" t="s">
        <v>39</v>
      </c>
      <c r="C10" s="5">
        <v>32</v>
      </c>
      <c r="D10" s="6">
        <f t="shared" si="0"/>
        <v>0.0593692022263451</v>
      </c>
      <c r="E10" s="5">
        <v>53</v>
      </c>
      <c r="F10" s="6">
        <f t="shared" si="1"/>
        <v>0.0629453681710214</v>
      </c>
      <c r="G10" s="7">
        <f t="shared" si="2"/>
        <v>0.0618725183876185</v>
      </c>
      <c r="H10" s="8">
        <f t="shared" si="3"/>
        <v>24749.0073550474</v>
      </c>
      <c r="I10" s="21"/>
    </row>
    <row r="11" spans="2:9">
      <c r="B11" s="4" t="s">
        <v>12</v>
      </c>
      <c r="C11" s="9">
        <v>44</v>
      </c>
      <c r="D11" s="10">
        <f t="shared" si="0"/>
        <v>0.0816326530612245</v>
      </c>
      <c r="E11" s="9">
        <v>68</v>
      </c>
      <c r="F11" s="10">
        <f t="shared" si="1"/>
        <v>0.0807600950118765</v>
      </c>
      <c r="G11" s="11">
        <f t="shared" si="2"/>
        <v>0.0810218624266809</v>
      </c>
      <c r="H11" s="12">
        <f t="shared" si="3"/>
        <v>32408.7449706724</v>
      </c>
      <c r="I11" s="21"/>
    </row>
    <row r="12" spans="2:9">
      <c r="B12" s="4" t="s">
        <v>13</v>
      </c>
      <c r="C12" s="5">
        <v>56</v>
      </c>
      <c r="D12" s="6">
        <f t="shared" si="0"/>
        <v>0.103896103896104</v>
      </c>
      <c r="E12" s="5">
        <v>57</v>
      </c>
      <c r="F12" s="6">
        <f t="shared" si="1"/>
        <v>0.0676959619952494</v>
      </c>
      <c r="G12" s="7">
        <f t="shared" si="2"/>
        <v>0.0785560045655058</v>
      </c>
      <c r="H12" s="8">
        <f t="shared" si="3"/>
        <v>31422.4018262023</v>
      </c>
      <c r="I12" s="21"/>
    </row>
    <row r="13" spans="2:9">
      <c r="B13" s="4" t="s">
        <v>14</v>
      </c>
      <c r="C13" s="9">
        <v>99</v>
      </c>
      <c r="D13" s="10">
        <f t="shared" si="0"/>
        <v>0.183673469387755</v>
      </c>
      <c r="E13" s="9">
        <v>155</v>
      </c>
      <c r="F13" s="10">
        <f t="shared" si="1"/>
        <v>0.184085510688836</v>
      </c>
      <c r="G13" s="11">
        <f t="shared" si="2"/>
        <v>0.183961898298512</v>
      </c>
      <c r="H13" s="12">
        <f t="shared" si="3"/>
        <v>73584.7593194047</v>
      </c>
      <c r="I13" s="21"/>
    </row>
    <row r="14" spans="2:10">
      <c r="B14" s="4" t="s">
        <v>34</v>
      </c>
      <c r="C14" s="13">
        <f>SUM(C4:C13)</f>
        <v>539</v>
      </c>
      <c r="D14" s="14">
        <f t="shared" si="0"/>
        <v>1</v>
      </c>
      <c r="E14" s="13">
        <f>SUM(E4:E13)</f>
        <v>842</v>
      </c>
      <c r="F14" s="14">
        <f t="shared" si="1"/>
        <v>1</v>
      </c>
      <c r="G14" s="15">
        <f t="shared" si="2"/>
        <v>1</v>
      </c>
      <c r="H14" s="16">
        <f>SUM(H4:H13)</f>
        <v>400000</v>
      </c>
      <c r="I14" s="21"/>
      <c r="J14" s="22"/>
    </row>
    <row r="15" spans="2:3">
      <c r="B15" s="17" t="s">
        <v>87</v>
      </c>
      <c r="C15" s="17"/>
    </row>
    <row r="16" spans="7:7">
      <c r="G16" s="18">
        <v>400000</v>
      </c>
    </row>
    <row r="21" spans="5:7">
      <c r="E21" s="19"/>
      <c r="F21" s="19"/>
      <c r="G21" s="19"/>
    </row>
    <row r="22" spans="5:7">
      <c r="E22" s="19"/>
      <c r="F22" s="19"/>
      <c r="G22" s="19"/>
    </row>
    <row r="23" spans="5:7">
      <c r="E23" s="19"/>
      <c r="F23" s="19"/>
      <c r="G23" s="19"/>
    </row>
  </sheetData>
  <mergeCells count="2">
    <mergeCell ref="B2:H2"/>
    <mergeCell ref="B15:C1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Pessoal</vt:lpstr>
      <vt:lpstr>Quilometragem</vt:lpstr>
      <vt:lpstr>Comb e Manut </vt:lpstr>
      <vt:lpstr>Distâncias</vt:lpstr>
      <vt:lpstr>Idade</vt:lpstr>
      <vt:lpstr>Matriz</vt:lpstr>
      <vt:lpstr>Votação Percentual</vt:lpstr>
      <vt:lpstr>Diárias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HAMILTON TARRAGO PEREIRA JUNIOR</dc:creator>
  <cp:lastModifiedBy>RAFAEL MARTINS SAIS</cp:lastModifiedBy>
  <cp:revision>1</cp:revision>
  <dcterms:created xsi:type="dcterms:W3CDTF">2014-12-31T12:19:00Z</dcterms:created>
  <dcterms:modified xsi:type="dcterms:W3CDTF">2018-04-11T14:03:07Z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1046-10.2.0.5965</vt:lpwstr>
  </property>
</Properties>
</file>