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 activeTab="5"/>
  </bookViews>
  <sheets>
    <sheet name="Pessoal" sheetId="1" r:id="rId1"/>
    <sheet name="Quilometragem" sheetId="2" r:id="rId2"/>
    <sheet name="Comb e Manut " sheetId="3" r:id="rId3"/>
    <sheet name="Distâncias" sheetId="4" r:id="rId4"/>
    <sheet name="Idade" sheetId="5" r:id="rId5"/>
    <sheet name="Matriz" sheetId="6" r:id="rId6"/>
    <sheet name="Diárias" sheetId="7" r:id="rId7"/>
  </sheets>
  <calcPr calcId="145621"/>
  <extLst>
    <ext uri="GoogleSheetsCustomDataVersion1">
      <go:sheetsCustomData xmlns:go="http://customooxmlschemas.google.com/" r:id="rId11" roundtripDataSignature="AMtx7mibd0e4fSS3+aPGTHlk0sxDfbu+Ww=="/>
    </ext>
  </extLst>
</workbook>
</file>

<file path=xl/calcChain.xml><?xml version="1.0" encoding="utf-8"?>
<calcChain xmlns="http://schemas.openxmlformats.org/spreadsheetml/2006/main">
  <c r="E14" i="7" l="1"/>
  <c r="F14" i="7" s="1"/>
  <c r="C14" i="7"/>
  <c r="D14" i="7" s="1"/>
  <c r="G14" i="7" s="1"/>
  <c r="F13" i="7"/>
  <c r="D13" i="7"/>
  <c r="G13" i="7" s="1"/>
  <c r="H13" i="7" s="1"/>
  <c r="F12" i="7"/>
  <c r="D12" i="7"/>
  <c r="G12" i="7" s="1"/>
  <c r="H12" i="7" s="1"/>
  <c r="F11" i="7"/>
  <c r="D11" i="7"/>
  <c r="G11" i="7" s="1"/>
  <c r="H11" i="7" s="1"/>
  <c r="F10" i="7"/>
  <c r="D10" i="7"/>
  <c r="G10" i="7" s="1"/>
  <c r="H10" i="7" s="1"/>
  <c r="F9" i="7"/>
  <c r="D9" i="7"/>
  <c r="G9" i="7" s="1"/>
  <c r="H9" i="7" s="1"/>
  <c r="F8" i="7"/>
  <c r="D8" i="7"/>
  <c r="G8" i="7" s="1"/>
  <c r="H8" i="7" s="1"/>
  <c r="F7" i="7"/>
  <c r="D7" i="7"/>
  <c r="G7" i="7" s="1"/>
  <c r="H7" i="7" s="1"/>
  <c r="F6" i="7"/>
  <c r="D6" i="7"/>
  <c r="G6" i="7" s="1"/>
  <c r="H6" i="7" s="1"/>
  <c r="F5" i="7"/>
  <c r="D5" i="7"/>
  <c r="G5" i="7" s="1"/>
  <c r="H5" i="7" s="1"/>
  <c r="F4" i="7"/>
  <c r="D4" i="7"/>
  <c r="G4" i="7" s="1"/>
  <c r="H4" i="7" s="1"/>
  <c r="H14" i="7" s="1"/>
  <c r="B29" i="6"/>
  <c r="G14" i="6"/>
  <c r="J11" i="6"/>
  <c r="J7" i="6"/>
  <c r="H6" i="6"/>
  <c r="C13" i="5"/>
  <c r="D12" i="5"/>
  <c r="J13" i="6" s="1"/>
  <c r="D11" i="5"/>
  <c r="J12" i="6" s="1"/>
  <c r="D10" i="5"/>
  <c r="D9" i="5"/>
  <c r="J10" i="6" s="1"/>
  <c r="D8" i="5"/>
  <c r="J9" i="6" s="1"/>
  <c r="D7" i="5"/>
  <c r="J8" i="6" s="1"/>
  <c r="D6" i="5"/>
  <c r="D5" i="5"/>
  <c r="J6" i="6" s="1"/>
  <c r="D4" i="5"/>
  <c r="J5" i="6" s="1"/>
  <c r="D3" i="5"/>
  <c r="J4" i="6" s="1"/>
  <c r="B13" i="4"/>
  <c r="C10" i="4" s="1"/>
  <c r="H11" i="6" s="1"/>
  <c r="R12" i="4"/>
  <c r="C12" i="4"/>
  <c r="H13" i="6" s="1"/>
  <c r="R11" i="4"/>
  <c r="R10" i="4"/>
  <c r="R9" i="4"/>
  <c r="C9" i="4"/>
  <c r="H10" i="6" s="1"/>
  <c r="R8" i="4"/>
  <c r="C8" i="4"/>
  <c r="H9" i="6" s="1"/>
  <c r="R7" i="4"/>
  <c r="R6" i="4"/>
  <c r="R5" i="4"/>
  <c r="C5" i="4"/>
  <c r="R4" i="4"/>
  <c r="C4" i="4"/>
  <c r="H5" i="6" s="1"/>
  <c r="R3" i="4"/>
  <c r="E28" i="3"/>
  <c r="D28" i="3"/>
  <c r="H28" i="3" s="1"/>
  <c r="F13" i="6" s="1"/>
  <c r="C27" i="3"/>
  <c r="B27" i="3"/>
  <c r="G27" i="3" s="1"/>
  <c r="E12" i="6" s="1"/>
  <c r="G25" i="3"/>
  <c r="E10" i="6" s="1"/>
  <c r="C25" i="3"/>
  <c r="B25" i="3"/>
  <c r="E24" i="3"/>
  <c r="D24" i="3"/>
  <c r="H24" i="3" s="1"/>
  <c r="F9" i="6" s="1"/>
  <c r="C23" i="3"/>
  <c r="B23" i="3"/>
  <c r="G23" i="3" s="1"/>
  <c r="E8" i="6" s="1"/>
  <c r="G21" i="3"/>
  <c r="E6" i="6" s="1"/>
  <c r="C21" i="3"/>
  <c r="B21" i="3"/>
  <c r="E20" i="3"/>
  <c r="D20" i="3"/>
  <c r="H20" i="3" s="1"/>
  <c r="F5" i="6" s="1"/>
  <c r="C19" i="3"/>
  <c r="B19" i="3"/>
  <c r="E13" i="3"/>
  <c r="D13" i="3"/>
  <c r="C13" i="3"/>
  <c r="C28" i="3" s="1"/>
  <c r="B13" i="3"/>
  <c r="B28" i="3" s="1"/>
  <c r="G28" i="3" s="1"/>
  <c r="E13" i="6" s="1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G13" i="3" s="1"/>
  <c r="F3" i="3"/>
  <c r="F13" i="3" s="1"/>
  <c r="E30" i="2"/>
  <c r="C29" i="2"/>
  <c r="E28" i="2"/>
  <c r="D28" i="2"/>
  <c r="H28" i="2" s="1"/>
  <c r="D11" i="6" s="1"/>
  <c r="C27" i="2"/>
  <c r="B27" i="2"/>
  <c r="G27" i="2" s="1"/>
  <c r="C10" i="6" s="1"/>
  <c r="E26" i="2"/>
  <c r="C25" i="2"/>
  <c r="E24" i="2"/>
  <c r="D24" i="2"/>
  <c r="H24" i="2" s="1"/>
  <c r="D7" i="6" s="1"/>
  <c r="C23" i="2"/>
  <c r="B23" i="2"/>
  <c r="G23" i="2" s="1"/>
  <c r="C6" i="6" s="1"/>
  <c r="E22" i="2"/>
  <c r="C21" i="2"/>
  <c r="I14" i="2"/>
  <c r="E29" i="2" s="1"/>
  <c r="H14" i="2"/>
  <c r="G14" i="2"/>
  <c r="D30" i="2" s="1"/>
  <c r="H30" i="2" s="1"/>
  <c r="D13" i="6" s="1"/>
  <c r="F14" i="2"/>
  <c r="E14" i="2"/>
  <c r="C30" i="2" s="1"/>
  <c r="D14" i="2"/>
  <c r="C14" i="2"/>
  <c r="B29" i="2" s="1"/>
  <c r="G29" i="2" s="1"/>
  <c r="C12" i="6" s="1"/>
  <c r="B14" i="2"/>
  <c r="C26" i="1"/>
  <c r="B26" i="1"/>
  <c r="C24" i="1"/>
  <c r="B24" i="1"/>
  <c r="C22" i="1"/>
  <c r="B22" i="1"/>
  <c r="D12" i="1"/>
  <c r="C12" i="1"/>
  <c r="C27" i="1" s="1"/>
  <c r="B12" i="1"/>
  <c r="B21" i="1" s="1"/>
  <c r="E11" i="1"/>
  <c r="E10" i="1"/>
  <c r="E9" i="1"/>
  <c r="E8" i="1"/>
  <c r="E7" i="1"/>
  <c r="E6" i="1"/>
  <c r="E5" i="1"/>
  <c r="E21" i="1" s="1"/>
  <c r="B7" i="6" s="1"/>
  <c r="E4" i="1"/>
  <c r="E3" i="1"/>
  <c r="E12" i="1" s="1"/>
  <c r="E2" i="1"/>
  <c r="E20" i="1" l="1"/>
  <c r="B6" i="6" s="1"/>
  <c r="E18" i="1"/>
  <c r="E23" i="1"/>
  <c r="B9" i="6" s="1"/>
  <c r="E19" i="1"/>
  <c r="B5" i="6" s="1"/>
  <c r="E24" i="1"/>
  <c r="B10" i="6" s="1"/>
  <c r="B18" i="1"/>
  <c r="B20" i="1"/>
  <c r="E25" i="1"/>
  <c r="B11" i="6" s="1"/>
  <c r="C18" i="1"/>
  <c r="C19" i="1"/>
  <c r="C20" i="1"/>
  <c r="C21" i="1"/>
  <c r="B23" i="1"/>
  <c r="B25" i="1"/>
  <c r="B27" i="1"/>
  <c r="B21" i="2"/>
  <c r="D22" i="2"/>
  <c r="H22" i="2" s="1"/>
  <c r="D5" i="6" s="1"/>
  <c r="B25" i="2"/>
  <c r="G25" i="2" s="1"/>
  <c r="C8" i="6" s="1"/>
  <c r="D26" i="2"/>
  <c r="H26" i="2" s="1"/>
  <c r="D9" i="6" s="1"/>
  <c r="D27" i="3"/>
  <c r="D25" i="3"/>
  <c r="D23" i="3"/>
  <c r="H23" i="3" s="1"/>
  <c r="F8" i="6" s="1"/>
  <c r="D21" i="3"/>
  <c r="D19" i="3"/>
  <c r="G19" i="3"/>
  <c r="D22" i="3"/>
  <c r="D26" i="3"/>
  <c r="R13" i="4"/>
  <c r="S12" i="4"/>
  <c r="I13" i="6" s="1"/>
  <c r="B19" i="1"/>
  <c r="S8" i="4"/>
  <c r="I9" i="6" s="1"/>
  <c r="E22" i="1"/>
  <c r="B8" i="6" s="1"/>
  <c r="E26" i="1"/>
  <c r="B12" i="6" s="1"/>
  <c r="D27" i="1"/>
  <c r="D26" i="1"/>
  <c r="D25" i="1"/>
  <c r="D24" i="1"/>
  <c r="D23" i="1"/>
  <c r="D22" i="1"/>
  <c r="D21" i="1"/>
  <c r="D18" i="1"/>
  <c r="D28" i="1" s="1"/>
  <c r="D19" i="1"/>
  <c r="D20" i="1"/>
  <c r="C23" i="1"/>
  <c r="C25" i="1"/>
  <c r="B30" i="2"/>
  <c r="G30" i="2" s="1"/>
  <c r="C13" i="6" s="1"/>
  <c r="B28" i="2"/>
  <c r="B26" i="2"/>
  <c r="G26" i="2" s="1"/>
  <c r="C9" i="6" s="1"/>
  <c r="B24" i="2"/>
  <c r="B22" i="2"/>
  <c r="D29" i="2"/>
  <c r="H29" i="2" s="1"/>
  <c r="D12" i="6" s="1"/>
  <c r="D27" i="2"/>
  <c r="D25" i="2"/>
  <c r="H25" i="2" s="1"/>
  <c r="D8" i="6" s="1"/>
  <c r="D23" i="2"/>
  <c r="D21" i="2"/>
  <c r="E27" i="3"/>
  <c r="E25" i="3"/>
  <c r="E23" i="3"/>
  <c r="E21" i="3"/>
  <c r="E19" i="3"/>
  <c r="E22" i="3"/>
  <c r="E26" i="3"/>
  <c r="S5" i="4"/>
  <c r="I6" i="6" s="1"/>
  <c r="S9" i="4"/>
  <c r="I10" i="6" s="1"/>
  <c r="J14" i="6"/>
  <c r="E27" i="1"/>
  <c r="B13" i="6" s="1"/>
  <c r="B20" i="3"/>
  <c r="B22" i="3"/>
  <c r="G22" i="3" s="1"/>
  <c r="E7" i="6" s="1"/>
  <c r="B24" i="3"/>
  <c r="G24" i="3" s="1"/>
  <c r="E9" i="6" s="1"/>
  <c r="B26" i="3"/>
  <c r="C3" i="4"/>
  <c r="C7" i="4"/>
  <c r="H8" i="6" s="1"/>
  <c r="C11" i="4"/>
  <c r="H12" i="6" s="1"/>
  <c r="E21" i="2"/>
  <c r="C22" i="2"/>
  <c r="E23" i="2"/>
  <c r="C24" i="2"/>
  <c r="E25" i="2"/>
  <c r="C26" i="2"/>
  <c r="E27" i="2"/>
  <c r="C28" i="2"/>
  <c r="C20" i="3"/>
  <c r="C22" i="3"/>
  <c r="C24" i="3"/>
  <c r="C26" i="3"/>
  <c r="C29" i="3" s="1"/>
  <c r="C6" i="4"/>
  <c r="H7" i="6" s="1"/>
  <c r="D13" i="5"/>
  <c r="G24" i="2" l="1"/>
  <c r="C7" i="6" s="1"/>
  <c r="K12" i="6"/>
  <c r="L12" i="6" s="1"/>
  <c r="E29" i="3"/>
  <c r="H27" i="2"/>
  <c r="D10" i="6" s="1"/>
  <c r="E4" i="6"/>
  <c r="E14" i="6" s="1"/>
  <c r="H25" i="3"/>
  <c r="F10" i="6" s="1"/>
  <c r="K10" i="6"/>
  <c r="L10" i="6" s="1"/>
  <c r="C31" i="2"/>
  <c r="H4" i="6"/>
  <c r="H14" i="6" s="1"/>
  <c r="C13" i="4"/>
  <c r="G20" i="3"/>
  <c r="E5" i="6" s="1"/>
  <c r="D31" i="2"/>
  <c r="H21" i="2"/>
  <c r="G28" i="2"/>
  <c r="C11" i="6" s="1"/>
  <c r="S11" i="4"/>
  <c r="I12" i="6" s="1"/>
  <c r="S7" i="4"/>
  <c r="I8" i="6" s="1"/>
  <c r="K8" i="6" s="1"/>
  <c r="L8" i="6" s="1"/>
  <c r="S3" i="4"/>
  <c r="S10" i="4"/>
  <c r="I11" i="6" s="1"/>
  <c r="D29" i="3"/>
  <c r="H19" i="3"/>
  <c r="H27" i="3"/>
  <c r="F12" i="6" s="1"/>
  <c r="G21" i="2"/>
  <c r="B31" i="2"/>
  <c r="K11" i="6"/>
  <c r="L11" i="6" s="1"/>
  <c r="H22" i="3"/>
  <c r="F7" i="6" s="1"/>
  <c r="B28" i="1"/>
  <c r="B29" i="3"/>
  <c r="C28" i="1"/>
  <c r="B4" i="6"/>
  <c r="E28" i="1"/>
  <c r="B14" i="6" s="1"/>
  <c r="E31" i="2"/>
  <c r="G26" i="3"/>
  <c r="E11" i="6" s="1"/>
  <c r="K13" i="6"/>
  <c r="L13" i="6" s="1"/>
  <c r="H23" i="2"/>
  <c r="D6" i="6" s="1"/>
  <c r="K6" i="6" s="1"/>
  <c r="L6" i="6" s="1"/>
  <c r="G22" i="2"/>
  <c r="C5" i="6" s="1"/>
  <c r="K5" i="6" s="1"/>
  <c r="L5" i="6" s="1"/>
  <c r="S4" i="4"/>
  <c r="I5" i="6" s="1"/>
  <c r="H26" i="3"/>
  <c r="F11" i="6" s="1"/>
  <c r="H21" i="3"/>
  <c r="F6" i="6" s="1"/>
  <c r="K9" i="6"/>
  <c r="L9" i="6" s="1"/>
  <c r="S6" i="4"/>
  <c r="I7" i="6" s="1"/>
  <c r="F4" i="6" l="1"/>
  <c r="F14" i="6" s="1"/>
  <c r="H29" i="3"/>
  <c r="K7" i="6"/>
  <c r="L7" i="6" s="1"/>
  <c r="C4" i="6"/>
  <c r="C14" i="6" s="1"/>
  <c r="G31" i="2"/>
  <c r="S13" i="4"/>
  <c r="I4" i="6"/>
  <c r="I14" i="6" s="1"/>
  <c r="D4" i="6"/>
  <c r="D14" i="6" s="1"/>
  <c r="H31" i="2"/>
  <c r="G29" i="3"/>
  <c r="K4" i="6" l="1"/>
  <c r="K14" i="6" l="1"/>
  <c r="L4" i="6"/>
  <c r="L14" i="6" s="1"/>
</calcChain>
</file>

<file path=xl/sharedStrings.xml><?xml version="1.0" encoding="utf-8"?>
<sst xmlns="http://schemas.openxmlformats.org/spreadsheetml/2006/main" count="226" uniqueCount="75">
  <si>
    <t>Unidades Acadêmicas</t>
  </si>
  <si>
    <t>Nº Discentes*</t>
  </si>
  <si>
    <t>Nº Docentes*</t>
  </si>
  <si>
    <t>Nº TAEs*</t>
  </si>
  <si>
    <t>TOTAL GERAL</t>
  </si>
  <si>
    <t>Alegrete</t>
  </si>
  <si>
    <t>Bagé</t>
  </si>
  <si>
    <t>Caçapava do Sul</t>
  </si>
  <si>
    <t>Dom Pedrito</t>
  </si>
  <si>
    <t>Itaqui</t>
  </si>
  <si>
    <t>Jaguarão</t>
  </si>
  <si>
    <t>Santana do Livramento</t>
  </si>
  <si>
    <t>São Borja</t>
  </si>
  <si>
    <t>São Gabriel</t>
  </si>
  <si>
    <t>Uruguaiana</t>
  </si>
  <si>
    <t>TOTAL</t>
  </si>
  <si>
    <t>Fonte: Docentes e TAES - Extraído dos relatório GURI nº 4625 e 4667 em 02/03/2021</t>
  </si>
  <si>
    <t>Fonte: Discentes - Extraído do relatório GURI nº 7045, em 25/12/2019.</t>
  </si>
  <si>
    <t>Nº Discentes</t>
  </si>
  <si>
    <t>Nº Docentes</t>
  </si>
  <si>
    <t>Nº TAEs</t>
  </si>
  <si>
    <t>Percentual do total de Servidores</t>
  </si>
  <si>
    <t>Veículos Passeio</t>
  </si>
  <si>
    <t>Veículos Transporte Coletivo</t>
  </si>
  <si>
    <t>Nº</t>
  </si>
  <si>
    <t>Km</t>
  </si>
  <si>
    <t>Fonte: Divisão de frota e Logística</t>
  </si>
  <si>
    <t>Transporte Coletivo</t>
  </si>
  <si>
    <t>IPH (2019-2020)</t>
  </si>
  <si>
    <t>Combustível</t>
  </si>
  <si>
    <t>Manutenção</t>
  </si>
  <si>
    <t>TOTAL 2019</t>
  </si>
  <si>
    <t>TOTAL 2020</t>
  </si>
  <si>
    <t>Distância</t>
  </si>
  <si>
    <t>%</t>
  </si>
  <si>
    <t>UNIDADES</t>
  </si>
  <si>
    <t>Caçapava</t>
  </si>
  <si>
    <t>Livramento</t>
  </si>
  <si>
    <t>Porto Alegre</t>
  </si>
  <si>
    <t>Campus</t>
  </si>
  <si>
    <t>Média em Anos</t>
  </si>
  <si>
    <t>Percentagem</t>
  </si>
  <si>
    <t>Sta Livramento</t>
  </si>
  <si>
    <t>Total</t>
  </si>
  <si>
    <t>Unidade Acadêmica</t>
  </si>
  <si>
    <t>Servidores</t>
  </si>
  <si>
    <t>Quilometragem</t>
  </si>
  <si>
    <t>Gastos</t>
  </si>
  <si>
    <t>Matriz Custeio 2021</t>
  </si>
  <si>
    <t>Distância Bagé</t>
  </si>
  <si>
    <t>Média Distancias</t>
  </si>
  <si>
    <t>Idade da Frota</t>
  </si>
  <si>
    <t>Matriz resumo</t>
  </si>
  <si>
    <t>Passeio</t>
  </si>
  <si>
    <t>Coletivo</t>
  </si>
  <si>
    <t>Combustíveis</t>
  </si>
  <si>
    <t>Percentual Final</t>
  </si>
  <si>
    <t>Valor</t>
  </si>
  <si>
    <t>PESOS</t>
  </si>
  <si>
    <t>Quilometragem - Passeio</t>
  </si>
  <si>
    <t>Quilometragem - Coletivo</t>
  </si>
  <si>
    <t>Gastos - Combustíveis</t>
  </si>
  <si>
    <t>Gastos - Manutenção</t>
  </si>
  <si>
    <t>Bonus Distancia Bagé</t>
  </si>
  <si>
    <t>Matriz Custeio</t>
  </si>
  <si>
    <t>Bonus Media Distancias</t>
  </si>
  <si>
    <t>Bonus Idade da Frota</t>
  </si>
  <si>
    <t>Valor descentralizado</t>
  </si>
  <si>
    <t>Matriz de Diárias 2021</t>
  </si>
  <si>
    <t>TAE / peso 30%</t>
  </si>
  <si>
    <t>Docentes / peso 70%</t>
  </si>
  <si>
    <t>Matriz</t>
  </si>
  <si>
    <t xml:space="preserve">Valor </t>
  </si>
  <si>
    <t>Fonte: Extraído dos relatórios GURI nº 4625 e 4667 em 02/03/2021</t>
  </si>
  <si>
    <t>TOTAL DESCENTRALIZADO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</si>
</sst>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R$ &quot;* #,##0.00_-;&quot;-R$ &quot;* #,##0.00_-;_-&quot;R$ &quot;* \-??_-;_-@"/>
    <numFmt numFmtId="165" formatCode="_-[$R$-416]* #,##0.00_ ;_-[$R$-416]* \-#,##0.00\ ;_-[$R$-416]* &quot;-&quot;??_ ;_-@_ "/>
    <numFmt numFmtId="166" formatCode="#,000_);[Red]\(#,000\)"/>
    <numFmt numFmtId="167" formatCode="[$R$ -416]#,##0.00"/>
  </numFmts>
  <fonts count="17" x14ac:knownFonts="1">
    <font>
      <sz val="10"/>
      <color rgb="FF000000"/>
      <name val="Arial"/>
      <scheme val="minor"/>
    </font>
    <font>
      <b/>
      <sz val="10"/>
      <color rgb="FFFFFFFF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</font>
    <font>
      <sz val="10"/>
      <color rgb="FFFFFFFF"/>
      <name val="Arial"/>
    </font>
    <font>
      <sz val="12"/>
      <color theme="1"/>
      <name val="Arial"/>
    </font>
    <font>
      <b/>
      <sz val="14"/>
      <color theme="1"/>
      <name val="Arial"/>
    </font>
    <font>
      <sz val="14"/>
      <color theme="1"/>
      <name val="Arial"/>
    </font>
    <font>
      <sz val="14"/>
      <color rgb="FFFFFFFF"/>
      <name val="Arial"/>
    </font>
    <font>
      <b/>
      <sz val="14"/>
      <color rgb="FFFFFFFF"/>
      <name val="Arial"/>
    </font>
    <font>
      <b/>
      <sz val="22"/>
      <color rgb="FFFFFFFF"/>
      <name val="Arial"/>
    </font>
    <font>
      <sz val="22"/>
      <color theme="1"/>
      <name val="Arial"/>
    </font>
    <font>
      <b/>
      <sz val="11"/>
      <color rgb="FFFFFFFF"/>
      <name val="Calibri"/>
    </font>
    <font>
      <sz val="10"/>
      <color rgb="FFFFFFFF"/>
      <name val="Calibri"/>
    </font>
    <font>
      <sz val="10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C5E0B3"/>
        <bgColor rgb="FFC5E0B3"/>
      </patternFill>
    </fill>
    <fill>
      <patternFill patternType="solid">
        <fgColor rgb="FFD7E4BD"/>
        <bgColor rgb="FFD7E4BD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A8D08D"/>
        <bgColor rgb="FFA8D08D"/>
      </patternFill>
    </fill>
    <fill>
      <patternFill patternType="solid">
        <fgColor theme="6"/>
        <bgColor theme="6"/>
      </patternFill>
    </fill>
    <fill>
      <patternFill patternType="solid">
        <fgColor rgb="FFCCC1DA"/>
        <bgColor rgb="FFCCC1DA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/>
    <xf numFmtId="3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0" fontId="3" fillId="0" borderId="0" xfId="0" applyNumberFormat="1" applyFont="1"/>
    <xf numFmtId="0" fontId="2" fillId="0" borderId="3" xfId="0" applyFont="1" applyBorder="1"/>
    <xf numFmtId="0" fontId="2" fillId="3" borderId="4" xfId="0" applyFont="1" applyFill="1" applyBorder="1"/>
    <xf numFmtId="3" fontId="3" fillId="3" borderId="4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/>
    </xf>
    <xf numFmtId="10" fontId="3" fillId="3" borderId="3" xfId="0" applyNumberFormat="1" applyFont="1" applyFill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10" fontId="3" fillId="3" borderId="4" xfId="0" applyNumberFormat="1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4" borderId="3" xfId="0" applyFont="1" applyFill="1" applyBorder="1"/>
    <xf numFmtId="0" fontId="3" fillId="4" borderId="3" xfId="0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2" fillId="4" borderId="4" xfId="0" applyFont="1" applyFill="1" applyBorder="1"/>
    <xf numFmtId="0" fontId="3" fillId="4" borderId="4" xfId="0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5" borderId="3" xfId="0" applyFont="1" applyFill="1" applyBorder="1"/>
    <xf numFmtId="10" fontId="3" fillId="5" borderId="24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3" fillId="0" borderId="0" xfId="0" applyFont="1"/>
    <xf numFmtId="10" fontId="3" fillId="0" borderId="25" xfId="0" applyNumberFormat="1" applyFont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164" fontId="3" fillId="0" borderId="2" xfId="0" applyNumberFormat="1" applyFont="1" applyBorder="1"/>
    <xf numFmtId="164" fontId="3" fillId="4" borderId="3" xfId="0" applyNumberFormat="1" applyFont="1" applyFill="1" applyBorder="1"/>
    <xf numFmtId="164" fontId="3" fillId="0" borderId="3" xfId="0" applyNumberFormat="1" applyFont="1" applyBorder="1"/>
    <xf numFmtId="164" fontId="3" fillId="0" borderId="0" xfId="0" applyNumberFormat="1" applyFont="1"/>
    <xf numFmtId="164" fontId="3" fillId="4" borderId="4" xfId="0" applyNumberFormat="1" applyFont="1" applyFill="1" applyBorder="1"/>
    <xf numFmtId="164" fontId="6" fillId="2" borderId="1" xfId="0" applyNumberFormat="1" applyFont="1" applyFill="1" applyBorder="1"/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10" fontId="3" fillId="0" borderId="2" xfId="0" applyNumberFormat="1" applyFont="1" applyBorder="1"/>
    <xf numFmtId="10" fontId="3" fillId="4" borderId="3" xfId="0" applyNumberFormat="1" applyFont="1" applyFill="1" applyBorder="1"/>
    <xf numFmtId="10" fontId="3" fillId="0" borderId="3" xfId="0" applyNumberFormat="1" applyFont="1" applyBorder="1"/>
    <xf numFmtId="10" fontId="3" fillId="4" borderId="4" xfId="0" applyNumberFormat="1" applyFont="1" applyFill="1" applyBorder="1"/>
    <xf numFmtId="10" fontId="3" fillId="0" borderId="25" xfId="0" applyNumberFormat="1" applyFont="1" applyBorder="1"/>
    <xf numFmtId="10" fontId="1" fillId="2" borderId="1" xfId="0" applyNumberFormat="1" applyFont="1" applyFill="1" applyBorder="1"/>
    <xf numFmtId="10" fontId="1" fillId="2" borderId="1" xfId="0" applyNumberFormat="1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0" fontId="6" fillId="2" borderId="30" xfId="0" applyNumberFormat="1" applyFont="1" applyFill="1" applyBorder="1"/>
    <xf numFmtId="0" fontId="2" fillId="4" borderId="3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3" fillId="2" borderId="3" xfId="0" applyFont="1" applyFill="1" applyBorder="1"/>
    <xf numFmtId="0" fontId="2" fillId="7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10" fontId="3" fillId="8" borderId="3" xfId="0" applyNumberFormat="1" applyFont="1" applyFill="1" applyBorder="1"/>
    <xf numFmtId="0" fontId="6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left" vertical="center"/>
    </xf>
    <xf numFmtId="10" fontId="9" fillId="0" borderId="3" xfId="0" applyNumberFormat="1" applyFont="1" applyBorder="1" applyAlignment="1">
      <alignment horizontal="right" vertical="center"/>
    </xf>
    <xf numFmtId="10" fontId="9" fillId="9" borderId="3" xfId="0" applyNumberFormat="1" applyFont="1" applyFill="1" applyBorder="1" applyAlignment="1">
      <alignment horizontal="right" vertical="center"/>
    </xf>
    <xf numFmtId="10" fontId="10" fillId="2" borderId="3" xfId="0" applyNumberFormat="1" applyFont="1" applyFill="1" applyBorder="1" applyAlignment="1">
      <alignment horizontal="right" vertical="center"/>
    </xf>
    <xf numFmtId="164" fontId="10" fillId="2" borderId="3" xfId="0" applyNumberFormat="1" applyFont="1" applyFill="1" applyBorder="1" applyAlignment="1">
      <alignment horizontal="right" vertical="center"/>
    </xf>
    <xf numFmtId="164" fontId="7" fillId="0" borderId="0" xfId="0" applyNumberFormat="1" applyFont="1"/>
    <xf numFmtId="166" fontId="2" fillId="0" borderId="0" xfId="0" applyNumberFormat="1" applyFont="1" applyAlignment="1">
      <alignment horizontal="center"/>
    </xf>
    <xf numFmtId="0" fontId="8" fillId="4" borderId="3" xfId="0" applyFont="1" applyFill="1" applyBorder="1" applyAlignment="1">
      <alignment horizontal="left" vertical="center"/>
    </xf>
    <xf numFmtId="10" fontId="9" fillId="4" borderId="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" fillId="2" borderId="3" xfId="0" applyFont="1" applyFill="1" applyBorder="1" applyAlignment="1">
      <alignment horizontal="center" vertical="center"/>
    </xf>
    <xf numFmtId="10" fontId="6" fillId="2" borderId="3" xfId="0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5" fontId="7" fillId="0" borderId="0" xfId="0" applyNumberFormat="1" applyFont="1"/>
    <xf numFmtId="166" fontId="3" fillId="0" borderId="0" xfId="0" applyNumberFormat="1" applyFont="1"/>
    <xf numFmtId="0" fontId="9" fillId="0" borderId="3" xfId="0" applyFont="1" applyBorder="1"/>
    <xf numFmtId="2" fontId="9" fillId="0" borderId="3" xfId="0" applyNumberFormat="1" applyFont="1" applyBorder="1" applyAlignment="1">
      <alignment horizontal="center" vertical="center"/>
    </xf>
    <xf numFmtId="0" fontId="9" fillId="4" borderId="3" xfId="0" applyFont="1" applyFill="1" applyBorder="1"/>
    <xf numFmtId="2" fontId="9" fillId="4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3" xfId="0" applyFont="1" applyBorder="1" applyAlignment="1">
      <alignment horizontal="left"/>
    </xf>
    <xf numFmtId="0" fontId="11" fillId="2" borderId="3" xfId="0" applyFont="1" applyFill="1" applyBorder="1"/>
    <xf numFmtId="2" fontId="11" fillId="2" borderId="3" xfId="0" applyNumberFormat="1" applyFont="1" applyFill="1" applyBorder="1" applyAlignment="1">
      <alignment horizontal="center" vertical="center"/>
    </xf>
    <xf numFmtId="0" fontId="8" fillId="0" borderId="0" xfId="0" applyFont="1"/>
    <xf numFmtId="4" fontId="3" fillId="0" borderId="0" xfId="0" applyNumberFormat="1" applyFont="1"/>
    <xf numFmtId="0" fontId="3" fillId="5" borderId="3" xfId="0" applyFont="1" applyFill="1" applyBorder="1" applyAlignment="1">
      <alignment horizontal="center"/>
    </xf>
    <xf numFmtId="10" fontId="3" fillId="5" borderId="3" xfId="0" applyNumberFormat="1" applyFont="1" applyFill="1" applyBorder="1" applyAlignment="1">
      <alignment horizontal="center"/>
    </xf>
    <xf numFmtId="164" fontId="3" fillId="5" borderId="3" xfId="0" applyNumberFormat="1" applyFont="1" applyFill="1" applyBorder="1"/>
    <xf numFmtId="165" fontId="2" fillId="0" borderId="3" xfId="0" applyNumberFormat="1" applyFont="1" applyBorder="1" applyAlignment="1">
      <alignment horizontal="center"/>
    </xf>
    <xf numFmtId="165" fontId="3" fillId="0" borderId="0" xfId="0" applyNumberFormat="1" applyFont="1"/>
    <xf numFmtId="0" fontId="1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5" fillId="2" borderId="0" xfId="0" applyFont="1" applyFill="1"/>
    <xf numFmtId="165" fontId="1" fillId="2" borderId="3" xfId="0" applyNumberFormat="1" applyFont="1" applyFill="1" applyBorder="1" applyAlignment="1">
      <alignment horizontal="center"/>
    </xf>
    <xf numFmtId="167" fontId="16" fillId="0" borderId="0" xfId="0" applyNumberFormat="1" applyFont="1"/>
    <xf numFmtId="0" fontId="1" fillId="2" borderId="5" xfId="0" applyFont="1" applyFill="1" applyBorder="1" applyAlignment="1">
      <alignment horizontal="left"/>
    </xf>
    <xf numFmtId="0" fontId="4" fillId="0" borderId="6" xfId="0" applyFont="1" applyBorder="1"/>
    <xf numFmtId="0" fontId="4" fillId="0" borderId="7" xfId="0" applyFont="1" applyBorder="1"/>
    <xf numFmtId="0" fontId="1" fillId="2" borderId="8" xfId="0" applyFont="1" applyFill="1" applyBorder="1" applyAlignment="1">
      <alignment horizontal="center" vertical="center"/>
    </xf>
    <xf numFmtId="0" fontId="4" fillId="0" borderId="13" xfId="0" applyFont="1" applyBorder="1"/>
    <xf numFmtId="0" fontId="4" fillId="0" borderId="15" xfId="0" applyFont="1" applyBorder="1"/>
    <xf numFmtId="0" fontId="1" fillId="2" borderId="9" xfId="0" applyFont="1" applyFill="1" applyBorder="1" applyAlignment="1">
      <alignment horizontal="center"/>
    </xf>
    <xf numFmtId="0" fontId="4" fillId="0" borderId="10" xfId="0" applyFont="1" applyBorder="1"/>
    <xf numFmtId="0" fontId="4" fillId="0" borderId="12" xfId="0" applyFont="1" applyBorder="1"/>
    <xf numFmtId="0" fontId="1" fillId="2" borderId="8" xfId="0" applyFont="1" applyFill="1" applyBorder="1" applyAlignment="1">
      <alignment horizontal="center" wrapText="1"/>
    </xf>
    <xf numFmtId="0" fontId="4" fillId="0" borderId="21" xfId="0" applyFont="1" applyBorder="1"/>
    <xf numFmtId="0" fontId="1" fillId="2" borderId="18" xfId="0" applyFont="1" applyFill="1" applyBorder="1" applyAlignment="1">
      <alignment horizontal="center" wrapText="1"/>
    </xf>
    <xf numFmtId="0" fontId="4" fillId="0" borderId="22" xfId="0" applyFont="1" applyBorder="1"/>
    <xf numFmtId="0" fontId="4" fillId="0" borderId="11" xfId="0" applyFont="1" applyBorder="1"/>
    <xf numFmtId="0" fontId="1" fillId="2" borderId="5" xfId="0" applyFont="1" applyFill="1" applyBorder="1" applyAlignment="1">
      <alignment horizontal="center"/>
    </xf>
    <xf numFmtId="0" fontId="4" fillId="0" borderId="14" xfId="0" applyFont="1" applyBorder="1"/>
    <xf numFmtId="0" fontId="1" fillId="2" borderId="26" xfId="0" applyFont="1" applyFill="1" applyBorder="1" applyAlignment="1">
      <alignment horizontal="center" vertical="center"/>
    </xf>
    <xf numFmtId="0" fontId="4" fillId="0" borderId="27" xfId="0" applyFont="1" applyBorder="1"/>
    <xf numFmtId="0" fontId="1" fillId="2" borderId="25" xfId="0" applyFont="1" applyFill="1" applyBorder="1" applyAlignment="1">
      <alignment horizontal="center" vertical="center"/>
    </xf>
    <xf numFmtId="0" fontId="4" fillId="0" borderId="2" xfId="0" applyFont="1" applyBorder="1"/>
    <xf numFmtId="0" fontId="6" fillId="2" borderId="2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11" fillId="2" borderId="5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4" fillId="0" borderId="32" xfId="0" applyFont="1" applyBorder="1"/>
    <xf numFmtId="164" fontId="13" fillId="0" borderId="33" xfId="0" applyNumberFormat="1" applyFont="1" applyBorder="1" applyAlignment="1">
      <alignment horizontal="center"/>
    </xf>
    <xf numFmtId="0" fontId="4" fillId="0" borderId="3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defaultColWidth="12.5703125" defaultRowHeight="15" customHeight="1" x14ac:dyDescent="0.2"/>
  <cols>
    <col min="1" max="1" width="22.7109375" customWidth="1"/>
    <col min="2" max="4" width="13.85546875" customWidth="1"/>
    <col min="5" max="5" width="23.5703125" customWidth="1"/>
    <col min="6" max="7" width="14.140625" customWidth="1"/>
    <col min="8" max="26" width="9" customWidth="1"/>
  </cols>
  <sheetData>
    <row r="1" spans="1:7" ht="15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7" ht="15.75" customHeight="1" x14ac:dyDescent="0.2">
      <c r="A2" s="2" t="s">
        <v>5</v>
      </c>
      <c r="B2" s="3">
        <v>1249</v>
      </c>
      <c r="C2" s="4">
        <v>92</v>
      </c>
      <c r="D2" s="4">
        <v>60</v>
      </c>
      <c r="E2" s="3">
        <f t="shared" ref="E2:E11" si="0">SUM(C2:D2)</f>
        <v>152</v>
      </c>
    </row>
    <row r="3" spans="1:7" ht="15.75" customHeight="1" x14ac:dyDescent="0.2">
      <c r="A3" s="5" t="s">
        <v>6</v>
      </c>
      <c r="B3" s="6">
        <v>1608</v>
      </c>
      <c r="C3" s="7">
        <v>157</v>
      </c>
      <c r="D3" s="7">
        <v>79</v>
      </c>
      <c r="E3" s="6">
        <f t="shared" si="0"/>
        <v>236</v>
      </c>
      <c r="G3" s="8"/>
    </row>
    <row r="4" spans="1:7" ht="15.75" customHeight="1" x14ac:dyDescent="0.2">
      <c r="A4" s="9" t="s">
        <v>7</v>
      </c>
      <c r="B4" s="3">
        <v>517</v>
      </c>
      <c r="C4" s="4">
        <v>61</v>
      </c>
      <c r="D4" s="4">
        <v>40</v>
      </c>
      <c r="E4" s="3">
        <f t="shared" si="0"/>
        <v>101</v>
      </c>
    </row>
    <row r="5" spans="1:7" ht="15.75" customHeight="1" x14ac:dyDescent="0.2">
      <c r="A5" s="5" t="s">
        <v>8</v>
      </c>
      <c r="B5" s="6">
        <v>765</v>
      </c>
      <c r="C5" s="7">
        <v>59</v>
      </c>
      <c r="D5" s="7">
        <v>48</v>
      </c>
      <c r="E5" s="6">
        <f t="shared" si="0"/>
        <v>107</v>
      </c>
      <c r="G5" s="8"/>
    </row>
    <row r="6" spans="1:7" ht="15.75" customHeight="1" x14ac:dyDescent="0.2">
      <c r="A6" s="9" t="s">
        <v>9</v>
      </c>
      <c r="B6" s="3">
        <v>928</v>
      </c>
      <c r="C6" s="4">
        <v>85</v>
      </c>
      <c r="D6" s="4">
        <v>42</v>
      </c>
      <c r="E6" s="3">
        <f t="shared" si="0"/>
        <v>127</v>
      </c>
    </row>
    <row r="7" spans="1:7" ht="15.75" customHeight="1" x14ac:dyDescent="0.2">
      <c r="A7" s="5" t="s">
        <v>10</v>
      </c>
      <c r="B7" s="6">
        <v>583</v>
      </c>
      <c r="C7" s="7">
        <v>69</v>
      </c>
      <c r="D7" s="7">
        <v>33</v>
      </c>
      <c r="E7" s="6">
        <f t="shared" si="0"/>
        <v>102</v>
      </c>
    </row>
    <row r="8" spans="1:7" ht="15.75" customHeight="1" x14ac:dyDescent="0.2">
      <c r="A8" s="9" t="s">
        <v>11</v>
      </c>
      <c r="B8" s="3">
        <v>1127</v>
      </c>
      <c r="C8" s="4">
        <v>65</v>
      </c>
      <c r="D8" s="4">
        <v>34</v>
      </c>
      <c r="E8" s="3">
        <f t="shared" si="0"/>
        <v>99</v>
      </c>
    </row>
    <row r="9" spans="1:7" ht="15.75" customHeight="1" x14ac:dyDescent="0.2">
      <c r="A9" s="5" t="s">
        <v>12</v>
      </c>
      <c r="B9" s="6">
        <v>913</v>
      </c>
      <c r="C9" s="7">
        <v>71</v>
      </c>
      <c r="D9" s="7">
        <v>43</v>
      </c>
      <c r="E9" s="6">
        <f t="shared" si="0"/>
        <v>114</v>
      </c>
    </row>
    <row r="10" spans="1:7" ht="15.75" customHeight="1" x14ac:dyDescent="0.2">
      <c r="A10" s="9" t="s">
        <v>13</v>
      </c>
      <c r="B10" s="3">
        <v>568</v>
      </c>
      <c r="C10" s="4">
        <v>61</v>
      </c>
      <c r="D10" s="4">
        <v>57</v>
      </c>
      <c r="E10" s="3">
        <f t="shared" si="0"/>
        <v>118</v>
      </c>
    </row>
    <row r="11" spans="1:7" ht="15.75" customHeight="1" x14ac:dyDescent="0.2">
      <c r="A11" s="10" t="s">
        <v>14</v>
      </c>
      <c r="B11" s="11">
        <v>1927</v>
      </c>
      <c r="C11" s="7">
        <v>184</v>
      </c>
      <c r="D11" s="7">
        <v>103</v>
      </c>
      <c r="E11" s="11">
        <f t="shared" si="0"/>
        <v>287</v>
      </c>
      <c r="G11" s="8"/>
    </row>
    <row r="12" spans="1:7" ht="15.75" customHeight="1" x14ac:dyDescent="0.2">
      <c r="A12" s="1" t="s">
        <v>15</v>
      </c>
      <c r="B12" s="12">
        <f t="shared" ref="B12:E12" si="1">SUM(B2:B11)</f>
        <v>10185</v>
      </c>
      <c r="C12" s="12">
        <f t="shared" si="1"/>
        <v>904</v>
      </c>
      <c r="D12" s="12">
        <f t="shared" si="1"/>
        <v>539</v>
      </c>
      <c r="E12" s="12">
        <f t="shared" si="1"/>
        <v>1443</v>
      </c>
    </row>
    <row r="13" spans="1:7" ht="12.75" customHeight="1" x14ac:dyDescent="0.2"/>
    <row r="14" spans="1:7" ht="15.75" customHeight="1" x14ac:dyDescent="0.2">
      <c r="A14" s="114" t="s">
        <v>16</v>
      </c>
      <c r="B14" s="115"/>
      <c r="C14" s="115"/>
      <c r="D14" s="116"/>
    </row>
    <row r="15" spans="1:7" ht="12.75" customHeight="1" x14ac:dyDescent="0.2">
      <c r="A15" s="114" t="s">
        <v>17</v>
      </c>
      <c r="B15" s="115"/>
      <c r="C15" s="115"/>
      <c r="D15" s="116"/>
    </row>
    <row r="16" spans="1:7" ht="12.75" customHeight="1" x14ac:dyDescent="0.2"/>
    <row r="17" spans="1:5" ht="26.25" customHeight="1" x14ac:dyDescent="0.2">
      <c r="A17" s="13" t="s">
        <v>0</v>
      </c>
      <c r="B17" s="13" t="s">
        <v>18</v>
      </c>
      <c r="C17" s="13" t="s">
        <v>19</v>
      </c>
      <c r="D17" s="13" t="s">
        <v>20</v>
      </c>
      <c r="E17" s="14" t="s">
        <v>21</v>
      </c>
    </row>
    <row r="18" spans="1:5" ht="15.75" customHeight="1" x14ac:dyDescent="0.2">
      <c r="A18" s="2" t="s">
        <v>5</v>
      </c>
      <c r="B18" s="15">
        <f t="shared" ref="B18:B27" si="2">B2/$B$12</f>
        <v>0.12263132056946489</v>
      </c>
      <c r="C18" s="15">
        <f t="shared" ref="C18:C27" si="3">C2/$C$12</f>
        <v>0.10176991150442478</v>
      </c>
      <c r="D18" s="15">
        <f t="shared" ref="D18:D27" si="4">D2/$D$12</f>
        <v>0.11131725417439703</v>
      </c>
      <c r="E18" s="15">
        <f t="shared" ref="E18:E27" si="5">E2/$E$12</f>
        <v>0.10533610533610534</v>
      </c>
    </row>
    <row r="19" spans="1:5" ht="15.75" customHeight="1" x14ac:dyDescent="0.2">
      <c r="A19" s="5" t="s">
        <v>6</v>
      </c>
      <c r="B19" s="16">
        <f t="shared" si="2"/>
        <v>0.15787923416789396</v>
      </c>
      <c r="C19" s="16">
        <f t="shared" si="3"/>
        <v>0.17367256637168141</v>
      </c>
      <c r="D19" s="16">
        <f t="shared" si="4"/>
        <v>0.14656771799628943</v>
      </c>
      <c r="E19" s="16">
        <f t="shared" si="5"/>
        <v>0.16354816354816354</v>
      </c>
    </row>
    <row r="20" spans="1:5" ht="15.75" customHeight="1" x14ac:dyDescent="0.2">
      <c r="A20" s="9" t="s">
        <v>7</v>
      </c>
      <c r="B20" s="17">
        <f t="shared" si="2"/>
        <v>5.076092292587138E-2</v>
      </c>
      <c r="C20" s="17">
        <f t="shared" si="3"/>
        <v>6.7477876106194684E-2</v>
      </c>
      <c r="D20" s="17">
        <f t="shared" si="4"/>
        <v>7.4211502782931357E-2</v>
      </c>
      <c r="E20" s="17">
        <f t="shared" si="5"/>
        <v>6.9993069993069992E-2</v>
      </c>
    </row>
    <row r="21" spans="1:5" ht="15.75" customHeight="1" x14ac:dyDescent="0.2">
      <c r="A21" s="5" t="s">
        <v>8</v>
      </c>
      <c r="B21" s="16">
        <f t="shared" si="2"/>
        <v>7.511045655375552E-2</v>
      </c>
      <c r="C21" s="16">
        <f t="shared" si="3"/>
        <v>6.5265486725663721E-2</v>
      </c>
      <c r="D21" s="16">
        <f t="shared" si="4"/>
        <v>8.9053803339517623E-2</v>
      </c>
      <c r="E21" s="16">
        <f t="shared" si="5"/>
        <v>7.4151074151074151E-2</v>
      </c>
    </row>
    <row r="22" spans="1:5" ht="15.75" customHeight="1" x14ac:dyDescent="0.2">
      <c r="A22" s="9" t="s">
        <v>9</v>
      </c>
      <c r="B22" s="17">
        <f t="shared" si="2"/>
        <v>9.1114383897889048E-2</v>
      </c>
      <c r="C22" s="17">
        <f t="shared" si="3"/>
        <v>9.4026548672566365E-2</v>
      </c>
      <c r="D22" s="17">
        <f t="shared" si="4"/>
        <v>7.792207792207792E-2</v>
      </c>
      <c r="E22" s="17">
        <f t="shared" si="5"/>
        <v>8.8011088011088007E-2</v>
      </c>
    </row>
    <row r="23" spans="1:5" ht="15.75" customHeight="1" x14ac:dyDescent="0.2">
      <c r="A23" s="5" t="s">
        <v>10</v>
      </c>
      <c r="B23" s="16">
        <f t="shared" si="2"/>
        <v>5.7241040746195383E-2</v>
      </c>
      <c r="C23" s="16">
        <f t="shared" si="3"/>
        <v>7.6327433628318578E-2</v>
      </c>
      <c r="D23" s="16">
        <f t="shared" si="4"/>
        <v>6.1224489795918366E-2</v>
      </c>
      <c r="E23" s="16">
        <f t="shared" si="5"/>
        <v>7.068607068607069E-2</v>
      </c>
    </row>
    <row r="24" spans="1:5" ht="15.75" customHeight="1" x14ac:dyDescent="0.2">
      <c r="A24" s="9" t="s">
        <v>11</v>
      </c>
      <c r="B24" s="17">
        <f t="shared" si="2"/>
        <v>0.11065292096219931</v>
      </c>
      <c r="C24" s="17">
        <f t="shared" si="3"/>
        <v>7.1902654867256638E-2</v>
      </c>
      <c r="D24" s="17">
        <f t="shared" si="4"/>
        <v>6.3079777365491654E-2</v>
      </c>
      <c r="E24" s="17">
        <f t="shared" si="5"/>
        <v>6.8607068607068611E-2</v>
      </c>
    </row>
    <row r="25" spans="1:5" ht="15.75" customHeight="1" x14ac:dyDescent="0.2">
      <c r="A25" s="5" t="s">
        <v>12</v>
      </c>
      <c r="B25" s="16">
        <f t="shared" si="2"/>
        <v>8.9641629847815416E-2</v>
      </c>
      <c r="C25" s="16">
        <f t="shared" si="3"/>
        <v>7.8539823008849555E-2</v>
      </c>
      <c r="D25" s="16">
        <f t="shared" si="4"/>
        <v>7.9777365491651209E-2</v>
      </c>
      <c r="E25" s="16">
        <f t="shared" si="5"/>
        <v>7.9002079002079006E-2</v>
      </c>
    </row>
    <row r="26" spans="1:5" ht="15.75" customHeight="1" x14ac:dyDescent="0.2">
      <c r="A26" s="9" t="s">
        <v>13</v>
      </c>
      <c r="B26" s="17">
        <f t="shared" si="2"/>
        <v>5.5768286696121751E-2</v>
      </c>
      <c r="C26" s="17">
        <f t="shared" si="3"/>
        <v>6.7477876106194684E-2</v>
      </c>
      <c r="D26" s="17">
        <f t="shared" si="4"/>
        <v>0.10575139146567718</v>
      </c>
      <c r="E26" s="17">
        <f t="shared" si="5"/>
        <v>8.1774081774081769E-2</v>
      </c>
    </row>
    <row r="27" spans="1:5" ht="15.75" customHeight="1" x14ac:dyDescent="0.2">
      <c r="A27" s="10" t="s">
        <v>14</v>
      </c>
      <c r="B27" s="18">
        <f t="shared" si="2"/>
        <v>0.18919980363279332</v>
      </c>
      <c r="C27" s="18">
        <f t="shared" si="3"/>
        <v>0.20353982300884957</v>
      </c>
      <c r="D27" s="18">
        <f t="shared" si="4"/>
        <v>0.19109461966604824</v>
      </c>
      <c r="E27" s="18">
        <f t="shared" si="5"/>
        <v>0.19889119889119888</v>
      </c>
    </row>
    <row r="28" spans="1:5" ht="15.75" customHeight="1" x14ac:dyDescent="0.2">
      <c r="A28" s="1" t="s">
        <v>15</v>
      </c>
      <c r="B28" s="19">
        <f t="shared" ref="B28:E28" si="6">SUM(B18:B27)</f>
        <v>1</v>
      </c>
      <c r="C28" s="19">
        <f t="shared" si="6"/>
        <v>1.0000000000000002</v>
      </c>
      <c r="D28" s="19">
        <f t="shared" si="6"/>
        <v>0.99999999999999989</v>
      </c>
      <c r="E28" s="19">
        <f t="shared" si="6"/>
        <v>1</v>
      </c>
    </row>
    <row r="29" spans="1:5" ht="12.75" customHeight="1" x14ac:dyDescent="0.2"/>
    <row r="30" spans="1:5" ht="12.75" customHeight="1" x14ac:dyDescent="0.2"/>
    <row r="31" spans="1:5" ht="12.75" customHeight="1" x14ac:dyDescent="0.2"/>
    <row r="32" spans="1: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4:D14"/>
    <mergeCell ref="A15:D15"/>
  </mergeCells>
  <pageMargins left="0.51041666666666696" right="0.51041666666666696" top="0.78749999999999998" bottom="0.78749999999999998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workbookViewId="0"/>
  </sheetViews>
  <sheetFormatPr defaultColWidth="12.5703125" defaultRowHeight="15" customHeight="1" x14ac:dyDescent="0.2"/>
  <cols>
    <col min="1" max="1" width="22.7109375" customWidth="1"/>
    <col min="2" max="5" width="13.85546875" customWidth="1"/>
    <col min="6" max="9" width="14.140625" customWidth="1"/>
    <col min="10" max="26" width="9" customWidth="1"/>
  </cols>
  <sheetData>
    <row r="1" spans="1:9" ht="15.75" customHeight="1" x14ac:dyDescent="0.2">
      <c r="A1" s="117" t="s">
        <v>0</v>
      </c>
      <c r="B1" s="120" t="s">
        <v>22</v>
      </c>
      <c r="C1" s="121"/>
      <c r="D1" s="121"/>
      <c r="E1" s="127"/>
      <c r="F1" s="120" t="s">
        <v>23</v>
      </c>
      <c r="G1" s="121"/>
      <c r="H1" s="121"/>
      <c r="I1" s="122"/>
    </row>
    <row r="2" spans="1:9" ht="15.75" customHeight="1" x14ac:dyDescent="0.2">
      <c r="A2" s="118"/>
      <c r="B2" s="128">
        <v>2019</v>
      </c>
      <c r="C2" s="116"/>
      <c r="D2" s="128">
        <v>2020</v>
      </c>
      <c r="E2" s="116"/>
      <c r="F2" s="128">
        <v>2019</v>
      </c>
      <c r="G2" s="116"/>
      <c r="H2" s="128">
        <v>2020</v>
      </c>
      <c r="I2" s="129"/>
    </row>
    <row r="3" spans="1:9" ht="15.75" customHeight="1" x14ac:dyDescent="0.2">
      <c r="A3" s="119"/>
      <c r="B3" s="20" t="s">
        <v>24</v>
      </c>
      <c r="C3" s="20" t="s">
        <v>25</v>
      </c>
      <c r="D3" s="20" t="s">
        <v>24</v>
      </c>
      <c r="E3" s="20" t="s">
        <v>25</v>
      </c>
      <c r="F3" s="20" t="s">
        <v>24</v>
      </c>
      <c r="G3" s="20" t="s">
        <v>25</v>
      </c>
      <c r="H3" s="20" t="s">
        <v>24</v>
      </c>
      <c r="I3" s="21" t="s">
        <v>25</v>
      </c>
    </row>
    <row r="4" spans="1:9" ht="15.75" customHeight="1" x14ac:dyDescent="0.2">
      <c r="A4" s="2" t="s">
        <v>5</v>
      </c>
      <c r="B4" s="22">
        <v>4</v>
      </c>
      <c r="C4" s="23">
        <v>107048</v>
      </c>
      <c r="D4" s="22">
        <v>5</v>
      </c>
      <c r="E4" s="23">
        <v>295</v>
      </c>
      <c r="F4" s="22">
        <v>1</v>
      </c>
      <c r="G4" s="23">
        <v>16887</v>
      </c>
      <c r="H4" s="22">
        <v>1</v>
      </c>
      <c r="I4" s="23">
        <v>16887</v>
      </c>
    </row>
    <row r="5" spans="1:9" ht="15.75" customHeight="1" x14ac:dyDescent="0.2">
      <c r="A5" s="24" t="s">
        <v>6</v>
      </c>
      <c r="B5" s="25">
        <v>3</v>
      </c>
      <c r="C5" s="26">
        <v>60307</v>
      </c>
      <c r="D5" s="25">
        <v>3</v>
      </c>
      <c r="E5" s="26">
        <v>191</v>
      </c>
      <c r="F5" s="25">
        <v>2</v>
      </c>
      <c r="G5" s="26">
        <v>31063</v>
      </c>
      <c r="H5" s="26">
        <v>2</v>
      </c>
      <c r="I5" s="26">
        <v>31063</v>
      </c>
    </row>
    <row r="6" spans="1:9" ht="15.75" customHeight="1" x14ac:dyDescent="0.2">
      <c r="A6" s="9" t="s">
        <v>7</v>
      </c>
      <c r="B6" s="4">
        <v>3</v>
      </c>
      <c r="C6" s="3">
        <v>40486</v>
      </c>
      <c r="D6" s="4">
        <v>3</v>
      </c>
      <c r="E6" s="3">
        <v>279</v>
      </c>
      <c r="F6" s="4">
        <v>2</v>
      </c>
      <c r="G6" s="4">
        <v>31097</v>
      </c>
      <c r="H6" s="4">
        <v>3</v>
      </c>
      <c r="I6" s="3">
        <v>31097</v>
      </c>
    </row>
    <row r="7" spans="1:9" ht="15.75" customHeight="1" x14ac:dyDescent="0.2">
      <c r="A7" s="24" t="s">
        <v>8</v>
      </c>
      <c r="B7" s="25">
        <v>4</v>
      </c>
      <c r="C7" s="26">
        <v>62562</v>
      </c>
      <c r="D7" s="25">
        <v>5</v>
      </c>
      <c r="E7" s="26">
        <v>145</v>
      </c>
      <c r="F7" s="25">
        <v>1</v>
      </c>
      <c r="G7" s="25">
        <v>342</v>
      </c>
      <c r="H7" s="25">
        <v>1</v>
      </c>
      <c r="I7" s="26">
        <v>342</v>
      </c>
    </row>
    <row r="8" spans="1:9" ht="15.75" customHeight="1" x14ac:dyDescent="0.2">
      <c r="A8" s="9" t="s">
        <v>9</v>
      </c>
      <c r="B8" s="4">
        <v>3</v>
      </c>
      <c r="C8" s="3">
        <v>40971</v>
      </c>
      <c r="D8" s="4">
        <v>4</v>
      </c>
      <c r="E8" s="3">
        <v>252</v>
      </c>
      <c r="F8" s="4">
        <v>2</v>
      </c>
      <c r="G8" s="3">
        <v>18099</v>
      </c>
      <c r="H8" s="4">
        <v>3</v>
      </c>
      <c r="I8" s="3">
        <v>18099</v>
      </c>
    </row>
    <row r="9" spans="1:9" ht="15.75" customHeight="1" x14ac:dyDescent="0.2">
      <c r="A9" s="24" t="s">
        <v>10</v>
      </c>
      <c r="B9" s="25">
        <v>4</v>
      </c>
      <c r="C9" s="26">
        <v>113634</v>
      </c>
      <c r="D9" s="25">
        <v>4</v>
      </c>
      <c r="E9" s="26">
        <v>727</v>
      </c>
      <c r="F9" s="25">
        <v>1</v>
      </c>
      <c r="G9" s="26">
        <v>26619</v>
      </c>
      <c r="H9" s="25">
        <v>1</v>
      </c>
      <c r="I9" s="26">
        <v>26619</v>
      </c>
    </row>
    <row r="10" spans="1:9" ht="15.75" customHeight="1" x14ac:dyDescent="0.2">
      <c r="A10" s="9" t="s">
        <v>11</v>
      </c>
      <c r="B10" s="4">
        <v>3</v>
      </c>
      <c r="C10" s="3">
        <v>52378</v>
      </c>
      <c r="D10" s="4">
        <v>2</v>
      </c>
      <c r="E10" s="3">
        <v>0</v>
      </c>
      <c r="F10" s="4">
        <v>1</v>
      </c>
      <c r="G10" s="27">
        <v>11244</v>
      </c>
      <c r="H10" s="4">
        <v>1</v>
      </c>
      <c r="I10" s="3">
        <v>11244</v>
      </c>
    </row>
    <row r="11" spans="1:9" ht="15.75" customHeight="1" x14ac:dyDescent="0.2">
      <c r="A11" s="24" t="s">
        <v>12</v>
      </c>
      <c r="B11" s="25">
        <v>4</v>
      </c>
      <c r="C11" s="26">
        <v>83434</v>
      </c>
      <c r="D11" s="25">
        <v>4</v>
      </c>
      <c r="E11" s="26">
        <v>361</v>
      </c>
      <c r="F11" s="25">
        <v>1</v>
      </c>
      <c r="G11" s="25">
        <v>8267</v>
      </c>
      <c r="H11" s="25">
        <v>1</v>
      </c>
      <c r="I11" s="26">
        <v>8267</v>
      </c>
    </row>
    <row r="12" spans="1:9" ht="15.75" customHeight="1" x14ac:dyDescent="0.2">
      <c r="A12" s="9" t="s">
        <v>13</v>
      </c>
      <c r="B12" s="4">
        <v>3</v>
      </c>
      <c r="C12" s="3">
        <v>25527</v>
      </c>
      <c r="D12" s="4">
        <v>3</v>
      </c>
      <c r="E12" s="3">
        <v>246</v>
      </c>
      <c r="F12" s="4">
        <v>1</v>
      </c>
      <c r="G12" s="27">
        <v>13921</v>
      </c>
      <c r="H12" s="4">
        <v>1</v>
      </c>
      <c r="I12" s="3">
        <v>13921</v>
      </c>
    </row>
    <row r="13" spans="1:9" ht="15.75" customHeight="1" x14ac:dyDescent="0.2">
      <c r="A13" s="28" t="s">
        <v>14</v>
      </c>
      <c r="B13" s="29">
        <v>3</v>
      </c>
      <c r="C13" s="30">
        <v>118668</v>
      </c>
      <c r="D13" s="29">
        <v>3</v>
      </c>
      <c r="E13" s="30">
        <v>345</v>
      </c>
      <c r="F13" s="29">
        <v>1</v>
      </c>
      <c r="G13" s="29">
        <v>15473</v>
      </c>
      <c r="H13" s="29">
        <v>1</v>
      </c>
      <c r="I13" s="30">
        <v>15473</v>
      </c>
    </row>
    <row r="14" spans="1:9" ht="15.75" customHeight="1" x14ac:dyDescent="0.2">
      <c r="A14" s="1" t="s">
        <v>15</v>
      </c>
      <c r="B14" s="31">
        <f t="shared" ref="B14:I14" si="0">SUM(B4:B13)</f>
        <v>34</v>
      </c>
      <c r="C14" s="32">
        <f t="shared" si="0"/>
        <v>705015</v>
      </c>
      <c r="D14" s="31">
        <f t="shared" si="0"/>
        <v>36</v>
      </c>
      <c r="E14" s="32">
        <f t="shared" si="0"/>
        <v>2841</v>
      </c>
      <c r="F14" s="31">
        <f t="shared" si="0"/>
        <v>13</v>
      </c>
      <c r="G14" s="32">
        <f t="shared" si="0"/>
        <v>173012</v>
      </c>
      <c r="H14" s="31">
        <f t="shared" si="0"/>
        <v>15</v>
      </c>
      <c r="I14" s="32">
        <f t="shared" si="0"/>
        <v>173012</v>
      </c>
    </row>
    <row r="15" spans="1:9" ht="12.75" customHeight="1" x14ac:dyDescent="0.2"/>
    <row r="16" spans="1:9" ht="12" customHeight="1" x14ac:dyDescent="0.2">
      <c r="A16" s="114" t="s">
        <v>26</v>
      </c>
      <c r="B16" s="116"/>
    </row>
    <row r="17" spans="1:8" ht="12.75" customHeight="1" x14ac:dyDescent="0.2"/>
    <row r="18" spans="1:8" ht="15.75" customHeight="1" x14ac:dyDescent="0.2">
      <c r="A18" s="117" t="s">
        <v>0</v>
      </c>
      <c r="B18" s="120" t="s">
        <v>22</v>
      </c>
      <c r="C18" s="121"/>
      <c r="D18" s="120" t="s">
        <v>23</v>
      </c>
      <c r="E18" s="122"/>
      <c r="G18" s="123" t="s">
        <v>22</v>
      </c>
      <c r="H18" s="125" t="s">
        <v>27</v>
      </c>
    </row>
    <row r="19" spans="1:8" ht="15.75" customHeight="1" x14ac:dyDescent="0.2">
      <c r="A19" s="118"/>
      <c r="B19" s="33">
        <v>2019</v>
      </c>
      <c r="C19" s="33">
        <v>2020</v>
      </c>
      <c r="D19" s="33">
        <v>2019</v>
      </c>
      <c r="E19" s="34">
        <v>2020</v>
      </c>
      <c r="G19" s="124"/>
      <c r="H19" s="126"/>
    </row>
    <row r="20" spans="1:8" ht="15.75" customHeight="1" x14ac:dyDescent="0.2">
      <c r="A20" s="119"/>
      <c r="B20" s="20" t="s">
        <v>25</v>
      </c>
      <c r="C20" s="20" t="s">
        <v>25</v>
      </c>
      <c r="D20" s="20" t="s">
        <v>25</v>
      </c>
      <c r="E20" s="21" t="s">
        <v>25</v>
      </c>
      <c r="G20" s="35" t="s">
        <v>28</v>
      </c>
      <c r="H20" s="21" t="s">
        <v>28</v>
      </c>
    </row>
    <row r="21" spans="1:8" ht="15.75" customHeight="1" x14ac:dyDescent="0.2">
      <c r="A21" s="2" t="s">
        <v>5</v>
      </c>
      <c r="B21" s="15">
        <f t="shared" ref="B21:B30" si="1">C4/$C$14</f>
        <v>0.15183790415806755</v>
      </c>
      <c r="C21" s="15">
        <f t="shared" ref="C21:C30" si="2">E4/$E$14</f>
        <v>0.10383667722632876</v>
      </c>
      <c r="D21" s="15">
        <f t="shared" ref="D21:D30" si="3">G4/$G$14</f>
        <v>9.7605946408341623E-2</v>
      </c>
      <c r="E21" s="15">
        <f t="shared" ref="E21:E30" si="4">I4/$I$14</f>
        <v>9.7605946408341623E-2</v>
      </c>
      <c r="G21" s="15">
        <f t="shared" ref="G21:G30" si="5">(B21+C21)/2</f>
        <v>0.12783729069219815</v>
      </c>
      <c r="H21" s="15">
        <f t="shared" ref="H21:H30" si="6">(D21+E21)/2</f>
        <v>9.7605946408341623E-2</v>
      </c>
    </row>
    <row r="22" spans="1:8" ht="15.75" customHeight="1" x14ac:dyDescent="0.2">
      <c r="A22" s="36" t="s">
        <v>6</v>
      </c>
      <c r="B22" s="37">
        <f t="shared" si="1"/>
        <v>8.5540023971121176E-2</v>
      </c>
      <c r="C22" s="37">
        <f t="shared" si="2"/>
        <v>6.7229848644843368E-2</v>
      </c>
      <c r="D22" s="37">
        <f t="shared" si="3"/>
        <v>0.17954245948257924</v>
      </c>
      <c r="E22" s="37">
        <f t="shared" si="4"/>
        <v>0.17954245948257924</v>
      </c>
      <c r="G22" s="17">
        <f t="shared" si="5"/>
        <v>7.6384936307982265E-2</v>
      </c>
      <c r="H22" s="17">
        <f t="shared" si="6"/>
        <v>0.17954245948257924</v>
      </c>
    </row>
    <row r="23" spans="1:8" ht="15.75" customHeight="1" x14ac:dyDescent="0.2">
      <c r="A23" s="9" t="s">
        <v>7</v>
      </c>
      <c r="B23" s="15">
        <f t="shared" si="1"/>
        <v>5.7425728530598637E-2</v>
      </c>
      <c r="C23" s="15">
        <f t="shared" si="2"/>
        <v>9.8204857444561769E-2</v>
      </c>
      <c r="D23" s="15">
        <f t="shared" si="3"/>
        <v>0.17973897764316926</v>
      </c>
      <c r="E23" s="15">
        <f t="shared" si="4"/>
        <v>0.17973897764316926</v>
      </c>
      <c r="G23" s="17">
        <f t="shared" si="5"/>
        <v>7.7815292987580206E-2</v>
      </c>
      <c r="H23" s="17">
        <f t="shared" si="6"/>
        <v>0.17973897764316926</v>
      </c>
    </row>
    <row r="24" spans="1:8" ht="15.75" customHeight="1" x14ac:dyDescent="0.2">
      <c r="A24" s="36" t="s">
        <v>8</v>
      </c>
      <c r="B24" s="37">
        <f t="shared" si="1"/>
        <v>8.8738537477925997E-2</v>
      </c>
      <c r="C24" s="37">
        <f t="shared" si="2"/>
        <v>5.103836677226329E-2</v>
      </c>
      <c r="D24" s="37">
        <f t="shared" si="3"/>
        <v>1.9767414976995814E-3</v>
      </c>
      <c r="E24" s="37">
        <f t="shared" si="4"/>
        <v>1.9767414976995814E-3</v>
      </c>
      <c r="G24" s="17">
        <f t="shared" si="5"/>
        <v>6.9888452125094647E-2</v>
      </c>
      <c r="H24" s="17">
        <f t="shared" si="6"/>
        <v>1.9767414976995814E-3</v>
      </c>
    </row>
    <row r="25" spans="1:8" ht="15.75" customHeight="1" x14ac:dyDescent="0.2">
      <c r="A25" s="9" t="s">
        <v>9</v>
      </c>
      <c r="B25" s="15">
        <f t="shared" si="1"/>
        <v>5.8113657156230722E-2</v>
      </c>
      <c r="C25" s="15">
        <f t="shared" si="2"/>
        <v>8.8701161562829992E-2</v>
      </c>
      <c r="D25" s="15">
        <f t="shared" si="3"/>
        <v>0.10461124083878574</v>
      </c>
      <c r="E25" s="15">
        <f t="shared" si="4"/>
        <v>0.10461124083878574</v>
      </c>
      <c r="G25" s="17">
        <f t="shared" si="5"/>
        <v>7.3407409359530357E-2</v>
      </c>
      <c r="H25" s="17">
        <f t="shared" si="6"/>
        <v>0.10461124083878574</v>
      </c>
    </row>
    <row r="26" spans="1:8" ht="15.75" customHeight="1" x14ac:dyDescent="0.2">
      <c r="A26" s="36" t="s">
        <v>10</v>
      </c>
      <c r="B26" s="37">
        <f t="shared" si="1"/>
        <v>0.16117954937128998</v>
      </c>
      <c r="C26" s="37">
        <f t="shared" si="2"/>
        <v>0.25589581133403733</v>
      </c>
      <c r="D26" s="37">
        <f t="shared" si="3"/>
        <v>0.15385637990428411</v>
      </c>
      <c r="E26" s="37">
        <f t="shared" si="4"/>
        <v>0.15385637990428411</v>
      </c>
      <c r="G26" s="17">
        <f t="shared" si="5"/>
        <v>0.20853768035266365</v>
      </c>
      <c r="H26" s="17">
        <f t="shared" si="6"/>
        <v>0.15385637990428411</v>
      </c>
    </row>
    <row r="27" spans="1:8" ht="15.75" customHeight="1" x14ac:dyDescent="0.2">
      <c r="A27" s="9" t="s">
        <v>11</v>
      </c>
      <c r="B27" s="15">
        <f t="shared" si="1"/>
        <v>7.4293454749189733E-2</v>
      </c>
      <c r="C27" s="15">
        <f t="shared" si="2"/>
        <v>0</v>
      </c>
      <c r="D27" s="15">
        <f t="shared" si="3"/>
        <v>6.4989711696298524E-2</v>
      </c>
      <c r="E27" s="15">
        <f t="shared" si="4"/>
        <v>6.4989711696298524E-2</v>
      </c>
      <c r="G27" s="17">
        <f t="shared" si="5"/>
        <v>3.7146727374594866E-2</v>
      </c>
      <c r="H27" s="17">
        <f t="shared" si="6"/>
        <v>6.4989711696298524E-2</v>
      </c>
    </row>
    <row r="28" spans="1:8" ht="15.75" customHeight="1" x14ac:dyDescent="0.2">
      <c r="A28" s="36" t="s">
        <v>12</v>
      </c>
      <c r="B28" s="37">
        <f t="shared" si="1"/>
        <v>0.11834358134224095</v>
      </c>
      <c r="C28" s="37">
        <f t="shared" si="2"/>
        <v>0.12706793382611756</v>
      </c>
      <c r="D28" s="37">
        <f t="shared" si="3"/>
        <v>4.7782812752872633E-2</v>
      </c>
      <c r="E28" s="37">
        <f t="shared" si="4"/>
        <v>4.7782812752872633E-2</v>
      </c>
      <c r="G28" s="17">
        <f t="shared" si="5"/>
        <v>0.12270575758417926</v>
      </c>
      <c r="H28" s="17">
        <f t="shared" si="6"/>
        <v>4.7782812752872633E-2</v>
      </c>
    </row>
    <row r="29" spans="1:8" ht="15.75" customHeight="1" x14ac:dyDescent="0.2">
      <c r="A29" s="9" t="s">
        <v>13</v>
      </c>
      <c r="B29" s="15">
        <f t="shared" si="1"/>
        <v>3.6207740260845514E-2</v>
      </c>
      <c r="C29" s="15">
        <f t="shared" si="2"/>
        <v>8.6589229144667365E-2</v>
      </c>
      <c r="D29" s="15">
        <f t="shared" si="3"/>
        <v>8.0462626869812495E-2</v>
      </c>
      <c r="E29" s="15">
        <f t="shared" si="4"/>
        <v>8.0462626869812495E-2</v>
      </c>
      <c r="G29" s="17">
        <f t="shared" si="5"/>
        <v>6.139848470275644E-2</v>
      </c>
      <c r="H29" s="17">
        <f t="shared" si="6"/>
        <v>8.0462626869812495E-2</v>
      </c>
    </row>
    <row r="30" spans="1:8" ht="15.75" customHeight="1" x14ac:dyDescent="0.2">
      <c r="A30" s="38" t="s">
        <v>14</v>
      </c>
      <c r="B30" s="37">
        <f t="shared" si="1"/>
        <v>0.16831982298248974</v>
      </c>
      <c r="C30" s="37">
        <f t="shared" si="2"/>
        <v>0.12143611404435058</v>
      </c>
      <c r="D30" s="37">
        <f t="shared" si="3"/>
        <v>8.9433102906156803E-2</v>
      </c>
      <c r="E30" s="37">
        <f t="shared" si="4"/>
        <v>8.9433102906156803E-2</v>
      </c>
      <c r="F30" s="39"/>
      <c r="G30" s="40">
        <f t="shared" si="5"/>
        <v>0.14487796851342016</v>
      </c>
      <c r="H30" s="40">
        <f t="shared" si="6"/>
        <v>8.9433102906156803E-2</v>
      </c>
    </row>
    <row r="31" spans="1:8" ht="15.75" customHeight="1" x14ac:dyDescent="0.2">
      <c r="A31" s="1" t="s">
        <v>15</v>
      </c>
      <c r="B31" s="41">
        <f t="shared" ref="B31:E31" si="7">SUM(B21:B30)</f>
        <v>1</v>
      </c>
      <c r="C31" s="41">
        <f t="shared" si="7"/>
        <v>1</v>
      </c>
      <c r="D31" s="41">
        <f t="shared" si="7"/>
        <v>1</v>
      </c>
      <c r="E31" s="41">
        <f t="shared" si="7"/>
        <v>1</v>
      </c>
      <c r="G31" s="41">
        <f t="shared" ref="G31:H31" si="8">SUM(G21:G30)</f>
        <v>1</v>
      </c>
      <c r="H31" s="41">
        <f t="shared" si="8"/>
        <v>1</v>
      </c>
    </row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3">
    <mergeCell ref="H18:H19"/>
    <mergeCell ref="A1:A3"/>
    <mergeCell ref="B1:E1"/>
    <mergeCell ref="F1:I1"/>
    <mergeCell ref="B2:C2"/>
    <mergeCell ref="D2:E2"/>
    <mergeCell ref="F2:G2"/>
    <mergeCell ref="H2:I2"/>
    <mergeCell ref="A16:B16"/>
    <mergeCell ref="A18:A20"/>
    <mergeCell ref="B18:C18"/>
    <mergeCell ref="D18:E18"/>
    <mergeCell ref="G18:G19"/>
  </mergeCells>
  <pageMargins left="0.51041666666666696" right="0.51041666666666696" top="0.78749999999999998" bottom="0.78749999999999998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defaultColWidth="12.5703125" defaultRowHeight="15" customHeight="1" x14ac:dyDescent="0.2"/>
  <cols>
    <col min="1" max="1" width="22.7109375" customWidth="1"/>
    <col min="2" max="2" width="14.85546875" customWidth="1"/>
    <col min="3" max="3" width="17" customWidth="1"/>
    <col min="4" max="6" width="14.85546875" customWidth="1"/>
    <col min="7" max="8" width="14.140625" customWidth="1"/>
    <col min="9" max="26" width="9" customWidth="1"/>
  </cols>
  <sheetData>
    <row r="1" spans="1:8" ht="15.75" customHeight="1" x14ac:dyDescent="0.2">
      <c r="A1" s="117" t="s">
        <v>0</v>
      </c>
      <c r="B1" s="120" t="s">
        <v>29</v>
      </c>
      <c r="C1" s="127"/>
      <c r="D1" s="120" t="s">
        <v>30</v>
      </c>
      <c r="E1" s="121"/>
      <c r="F1" s="130" t="s">
        <v>31</v>
      </c>
      <c r="G1" s="130" t="s">
        <v>32</v>
      </c>
    </row>
    <row r="2" spans="1:8" ht="15.75" customHeight="1" x14ac:dyDescent="0.2">
      <c r="A2" s="119"/>
      <c r="B2" s="20">
        <v>2019</v>
      </c>
      <c r="C2" s="20">
        <v>2020</v>
      </c>
      <c r="D2" s="20">
        <v>2019</v>
      </c>
      <c r="E2" s="21">
        <v>2020</v>
      </c>
      <c r="F2" s="131"/>
      <c r="G2" s="131"/>
    </row>
    <row r="3" spans="1:8" ht="15.75" customHeight="1" x14ac:dyDescent="0.2">
      <c r="A3" s="2" t="s">
        <v>5</v>
      </c>
      <c r="B3" s="42">
        <v>77829.11</v>
      </c>
      <c r="C3" s="42">
        <v>26120.92</v>
      </c>
      <c r="D3" s="42">
        <v>37918.33</v>
      </c>
      <c r="E3" s="42">
        <v>13723.94</v>
      </c>
      <c r="F3" s="42">
        <f t="shared" ref="F3:G3" si="0">B3+D3</f>
        <v>115747.44</v>
      </c>
      <c r="G3" s="42">
        <f t="shared" si="0"/>
        <v>39844.86</v>
      </c>
    </row>
    <row r="4" spans="1:8" ht="15.75" customHeight="1" x14ac:dyDescent="0.2">
      <c r="A4" s="24" t="s">
        <v>6</v>
      </c>
      <c r="B4" s="43">
        <v>50292.73</v>
      </c>
      <c r="C4" s="43">
        <v>4324.9399999999996</v>
      </c>
      <c r="D4" s="43">
        <v>17585.75</v>
      </c>
      <c r="E4" s="43">
        <v>2758</v>
      </c>
      <c r="F4" s="43">
        <f t="shared" ref="F4:G4" si="1">B4+D4</f>
        <v>67878.48000000001</v>
      </c>
      <c r="G4" s="43">
        <f t="shared" si="1"/>
        <v>7082.94</v>
      </c>
    </row>
    <row r="5" spans="1:8" ht="15.75" customHeight="1" x14ac:dyDescent="0.2">
      <c r="A5" s="9" t="s">
        <v>7</v>
      </c>
      <c r="B5" s="44">
        <v>40307.85</v>
      </c>
      <c r="C5" s="44">
        <v>2857.6</v>
      </c>
      <c r="D5" s="44">
        <v>25874.06</v>
      </c>
      <c r="E5" s="44">
        <v>1201</v>
      </c>
      <c r="F5" s="42">
        <f t="shared" ref="F5:G5" si="2">B5+D5</f>
        <v>66181.91</v>
      </c>
      <c r="G5" s="42">
        <f t="shared" si="2"/>
        <v>4058.6</v>
      </c>
    </row>
    <row r="6" spans="1:8" ht="15.75" customHeight="1" x14ac:dyDescent="0.2">
      <c r="A6" s="24" t="s">
        <v>8</v>
      </c>
      <c r="B6" s="43">
        <v>39501.910000000003</v>
      </c>
      <c r="C6" s="43">
        <v>20249.599999999999</v>
      </c>
      <c r="D6" s="43">
        <v>21847.439999999999</v>
      </c>
      <c r="E6" s="43">
        <v>34945.86</v>
      </c>
      <c r="F6" s="43">
        <f t="shared" ref="F6:G6" si="3">B6+D6</f>
        <v>61349.350000000006</v>
      </c>
      <c r="G6" s="43">
        <f t="shared" si="3"/>
        <v>55195.46</v>
      </c>
    </row>
    <row r="7" spans="1:8" ht="15.75" customHeight="1" x14ac:dyDescent="0.2">
      <c r="A7" s="9" t="s">
        <v>9</v>
      </c>
      <c r="B7" s="44">
        <v>58052.57</v>
      </c>
      <c r="C7" s="44">
        <v>14104.23</v>
      </c>
      <c r="D7" s="44">
        <v>17968.919999999998</v>
      </c>
      <c r="E7" s="44">
        <v>64</v>
      </c>
      <c r="F7" s="42">
        <f t="shared" ref="F7:G7" si="4">B7+D7</f>
        <v>76021.489999999991</v>
      </c>
      <c r="G7" s="42">
        <f t="shared" si="4"/>
        <v>14168.23</v>
      </c>
    </row>
    <row r="8" spans="1:8" ht="15.75" customHeight="1" x14ac:dyDescent="0.2">
      <c r="A8" s="24" t="s">
        <v>10</v>
      </c>
      <c r="B8" s="43">
        <v>63106.71</v>
      </c>
      <c r="C8" s="43">
        <v>9672.57</v>
      </c>
      <c r="D8" s="43">
        <v>15871.97</v>
      </c>
      <c r="E8" s="43">
        <v>12769.64</v>
      </c>
      <c r="F8" s="43">
        <f t="shared" ref="F8:G8" si="5">B8+D8</f>
        <v>78978.679999999993</v>
      </c>
      <c r="G8" s="43">
        <f t="shared" si="5"/>
        <v>22442.21</v>
      </c>
    </row>
    <row r="9" spans="1:8" ht="15.75" customHeight="1" x14ac:dyDescent="0.2">
      <c r="A9" s="9" t="s">
        <v>11</v>
      </c>
      <c r="B9" s="44">
        <v>22022.2</v>
      </c>
      <c r="C9" s="44">
        <v>3040.3</v>
      </c>
      <c r="D9" s="44">
        <v>1830</v>
      </c>
      <c r="E9" s="44">
        <v>797.53</v>
      </c>
      <c r="F9" s="42">
        <f t="shared" ref="F9:G9" si="6">B9+D9</f>
        <v>23852.2</v>
      </c>
      <c r="G9" s="42">
        <f t="shared" si="6"/>
        <v>3837.83</v>
      </c>
    </row>
    <row r="10" spans="1:8" ht="15.75" customHeight="1" x14ac:dyDescent="0.2">
      <c r="A10" s="24" t="s">
        <v>12</v>
      </c>
      <c r="B10" s="43">
        <v>36203.480000000003</v>
      </c>
      <c r="C10" s="43">
        <v>9947.56</v>
      </c>
      <c r="D10" s="43">
        <v>23531.51</v>
      </c>
      <c r="E10" s="43">
        <v>33180.269999999997</v>
      </c>
      <c r="F10" s="43">
        <f t="shared" ref="F10:G10" si="7">B10+D10</f>
        <v>59734.990000000005</v>
      </c>
      <c r="G10" s="43">
        <f t="shared" si="7"/>
        <v>43127.829999999994</v>
      </c>
      <c r="H10" s="45"/>
    </row>
    <row r="11" spans="1:8" ht="15.75" customHeight="1" x14ac:dyDescent="0.2">
      <c r="A11" s="9" t="s">
        <v>13</v>
      </c>
      <c r="B11" s="44">
        <v>30992.5</v>
      </c>
      <c r="C11" s="44">
        <v>8064.22</v>
      </c>
      <c r="D11" s="44">
        <v>18040.29</v>
      </c>
      <c r="E11" s="44">
        <v>280</v>
      </c>
      <c r="F11" s="42">
        <f t="shared" ref="F11:G11" si="8">B11+D11</f>
        <v>49032.79</v>
      </c>
      <c r="G11" s="42">
        <f t="shared" si="8"/>
        <v>8344.2200000000012</v>
      </c>
    </row>
    <row r="12" spans="1:8" ht="15.75" customHeight="1" x14ac:dyDescent="0.2">
      <c r="A12" s="28" t="s">
        <v>14</v>
      </c>
      <c r="B12" s="46">
        <v>61621.04</v>
      </c>
      <c r="C12" s="46">
        <v>21904.6</v>
      </c>
      <c r="D12" s="46">
        <v>18431.150000000001</v>
      </c>
      <c r="E12" s="46">
        <v>71218.03</v>
      </c>
      <c r="F12" s="46">
        <f t="shared" ref="F12:G12" si="9">B12+D12</f>
        <v>80052.19</v>
      </c>
      <c r="G12" s="46">
        <f t="shared" si="9"/>
        <v>93122.63</v>
      </c>
    </row>
    <row r="13" spans="1:8" ht="15.75" customHeight="1" x14ac:dyDescent="0.2">
      <c r="A13" s="1" t="s">
        <v>15</v>
      </c>
      <c r="B13" s="47">
        <f t="shared" ref="B13:G13" si="10">SUM(B3:B12)</f>
        <v>479930.1</v>
      </c>
      <c r="C13" s="47">
        <f t="shared" si="10"/>
        <v>120286.53999999998</v>
      </c>
      <c r="D13" s="47">
        <f t="shared" si="10"/>
        <v>198899.42</v>
      </c>
      <c r="E13" s="47">
        <f t="shared" si="10"/>
        <v>170938.27</v>
      </c>
      <c r="F13" s="47">
        <f t="shared" si="10"/>
        <v>678829.52</v>
      </c>
      <c r="G13" s="47">
        <f t="shared" si="10"/>
        <v>291224.80999999994</v>
      </c>
    </row>
    <row r="14" spans="1:8" ht="12.75" customHeight="1" x14ac:dyDescent="0.2"/>
    <row r="15" spans="1:8" ht="15.75" customHeight="1" x14ac:dyDescent="0.2">
      <c r="A15" s="114" t="s">
        <v>26</v>
      </c>
      <c r="B15" s="116"/>
      <c r="C15" s="45"/>
      <c r="D15" s="45"/>
    </row>
    <row r="16" spans="1:8" ht="12.75" customHeight="1" x14ac:dyDescent="0.2"/>
    <row r="17" spans="1:8" ht="15.75" customHeight="1" x14ac:dyDescent="0.2">
      <c r="A17" s="117" t="s">
        <v>0</v>
      </c>
      <c r="B17" s="120" t="s">
        <v>29</v>
      </c>
      <c r="C17" s="127"/>
      <c r="D17" s="120" t="s">
        <v>30</v>
      </c>
      <c r="E17" s="122"/>
      <c r="G17" s="48" t="s">
        <v>29</v>
      </c>
      <c r="H17" s="49" t="s">
        <v>30</v>
      </c>
    </row>
    <row r="18" spans="1:8" ht="15.75" customHeight="1" x14ac:dyDescent="0.2">
      <c r="A18" s="119"/>
      <c r="B18" s="20">
        <v>2019</v>
      </c>
      <c r="C18" s="20">
        <v>2020</v>
      </c>
      <c r="D18" s="20">
        <v>2019</v>
      </c>
      <c r="E18" s="21">
        <v>2020</v>
      </c>
      <c r="G18" s="50" t="s">
        <v>28</v>
      </c>
      <c r="H18" s="51" t="s">
        <v>28</v>
      </c>
    </row>
    <row r="19" spans="1:8" ht="15.75" customHeight="1" x14ac:dyDescent="0.2">
      <c r="A19" s="2" t="s">
        <v>5</v>
      </c>
      <c r="B19" s="52">
        <f t="shared" ref="B19:B28" si="11">B3/$B$13</f>
        <v>0.16216759482266271</v>
      </c>
      <c r="C19" s="52">
        <f t="shared" ref="C19:C28" si="12">C3/$C$13</f>
        <v>0.21715580147205168</v>
      </c>
      <c r="D19" s="52">
        <f t="shared" ref="D19:D28" si="13">D3/$D$13</f>
        <v>0.19064072685581487</v>
      </c>
      <c r="E19" s="52">
        <f t="shared" ref="E19:E28" si="14">E3/$E$13</f>
        <v>8.028594181981602E-2</v>
      </c>
      <c r="G19" s="52">
        <f t="shared" ref="G19:G28" si="15">(B19+C19)/2</f>
        <v>0.1896616981473572</v>
      </c>
      <c r="H19" s="52">
        <f t="shared" ref="H19:H28" si="16">(D19+E19)/2</f>
        <v>0.13546333433781543</v>
      </c>
    </row>
    <row r="20" spans="1:8" ht="15.75" customHeight="1" x14ac:dyDescent="0.2">
      <c r="A20" s="24" t="s">
        <v>6</v>
      </c>
      <c r="B20" s="53">
        <f t="shared" si="11"/>
        <v>0.10479178113646134</v>
      </c>
      <c r="C20" s="53">
        <f t="shared" si="12"/>
        <v>3.5955311375653505E-2</v>
      </c>
      <c r="D20" s="53">
        <f t="shared" si="13"/>
        <v>8.8415290502104019E-2</v>
      </c>
      <c r="E20" s="53">
        <f t="shared" si="14"/>
        <v>1.613447942347843E-2</v>
      </c>
      <c r="G20" s="54">
        <f t="shared" si="15"/>
        <v>7.037354625605742E-2</v>
      </c>
      <c r="H20" s="54">
        <f t="shared" si="16"/>
        <v>5.2274884962791222E-2</v>
      </c>
    </row>
    <row r="21" spans="1:8" ht="15.75" customHeight="1" x14ac:dyDescent="0.2">
      <c r="A21" s="9" t="s">
        <v>7</v>
      </c>
      <c r="B21" s="54">
        <f t="shared" si="11"/>
        <v>8.3986918094947571E-2</v>
      </c>
      <c r="C21" s="54">
        <f t="shared" si="12"/>
        <v>2.3756606516406577E-2</v>
      </c>
      <c r="D21" s="54">
        <f t="shared" si="13"/>
        <v>0.13008615108078245</v>
      </c>
      <c r="E21" s="54">
        <f t="shared" si="14"/>
        <v>7.0259281318337903E-3</v>
      </c>
      <c r="G21" s="54">
        <f t="shared" si="15"/>
        <v>5.3871762305677071E-2</v>
      </c>
      <c r="H21" s="54">
        <f t="shared" si="16"/>
        <v>6.8556039606308114E-2</v>
      </c>
    </row>
    <row r="22" spans="1:8" ht="15.75" customHeight="1" x14ac:dyDescent="0.2">
      <c r="A22" s="24" t="s">
        <v>8</v>
      </c>
      <c r="B22" s="53">
        <f t="shared" si="11"/>
        <v>8.2307631882226187E-2</v>
      </c>
      <c r="C22" s="53">
        <f t="shared" si="12"/>
        <v>0.16834468761010168</v>
      </c>
      <c r="D22" s="53">
        <f t="shared" si="13"/>
        <v>0.1098416476025923</v>
      </c>
      <c r="E22" s="53">
        <f t="shared" si="14"/>
        <v>0.204435554425583</v>
      </c>
      <c r="G22" s="54">
        <f t="shared" si="15"/>
        <v>0.12532615974616393</v>
      </c>
      <c r="H22" s="54">
        <f t="shared" si="16"/>
        <v>0.15713860101408766</v>
      </c>
    </row>
    <row r="23" spans="1:8" ht="15.75" customHeight="1" x14ac:dyDescent="0.2">
      <c r="A23" s="9" t="s">
        <v>9</v>
      </c>
      <c r="B23" s="54">
        <f t="shared" si="11"/>
        <v>0.12096046903496989</v>
      </c>
      <c r="C23" s="54">
        <f t="shared" si="12"/>
        <v>0.11725526397217845</v>
      </c>
      <c r="D23" s="54">
        <f t="shared" si="13"/>
        <v>9.0341741569683803E-2</v>
      </c>
      <c r="E23" s="54">
        <f t="shared" si="14"/>
        <v>3.7440416356150093E-4</v>
      </c>
      <c r="G23" s="54">
        <f t="shared" si="15"/>
        <v>0.11910786650357416</v>
      </c>
      <c r="H23" s="54">
        <f t="shared" si="16"/>
        <v>4.5358072866622655E-2</v>
      </c>
    </row>
    <row r="24" spans="1:8" ht="15.75" customHeight="1" x14ac:dyDescent="0.2">
      <c r="A24" s="24" t="s">
        <v>10</v>
      </c>
      <c r="B24" s="53">
        <f t="shared" si="11"/>
        <v>0.13149146094399997</v>
      </c>
      <c r="C24" s="53">
        <f t="shared" si="12"/>
        <v>8.0412737784294086E-2</v>
      </c>
      <c r="D24" s="53">
        <f t="shared" si="13"/>
        <v>7.9798975783840889E-2</v>
      </c>
      <c r="E24" s="53">
        <f t="shared" si="14"/>
        <v>7.4703224737210694E-2</v>
      </c>
      <c r="G24" s="54">
        <f t="shared" si="15"/>
        <v>0.10595209936414703</v>
      </c>
      <c r="H24" s="54">
        <f t="shared" si="16"/>
        <v>7.7251100260525785E-2</v>
      </c>
    </row>
    <row r="25" spans="1:8" ht="15.75" customHeight="1" x14ac:dyDescent="0.2">
      <c r="A25" s="9" t="s">
        <v>11</v>
      </c>
      <c r="B25" s="54">
        <f t="shared" si="11"/>
        <v>4.5886265520749793E-2</v>
      </c>
      <c r="C25" s="54">
        <f t="shared" si="12"/>
        <v>2.5275479700388761E-2</v>
      </c>
      <c r="D25" s="54">
        <f t="shared" si="13"/>
        <v>9.2006301476394436E-3</v>
      </c>
      <c r="E25" s="54">
        <f t="shared" si="14"/>
        <v>4.6656023838313092E-3</v>
      </c>
      <c r="G25" s="54">
        <f t="shared" si="15"/>
        <v>3.5580872610569275E-2</v>
      </c>
      <c r="H25" s="54">
        <f t="shared" si="16"/>
        <v>6.933116265735376E-3</v>
      </c>
    </row>
    <row r="26" spans="1:8" ht="15.75" customHeight="1" x14ac:dyDescent="0.2">
      <c r="A26" s="24" t="s">
        <v>12</v>
      </c>
      <c r="B26" s="53">
        <f t="shared" si="11"/>
        <v>7.5434901874252114E-2</v>
      </c>
      <c r="C26" s="53">
        <f t="shared" si="12"/>
        <v>8.2698862233463538E-2</v>
      </c>
      <c r="D26" s="53">
        <f t="shared" si="13"/>
        <v>0.11830859034179184</v>
      </c>
      <c r="E26" s="53">
        <f t="shared" si="14"/>
        <v>0.19410673806398063</v>
      </c>
      <c r="G26" s="54">
        <f t="shared" si="15"/>
        <v>7.9066882053857826E-2</v>
      </c>
      <c r="H26" s="54">
        <f t="shared" si="16"/>
        <v>0.15620766420288623</v>
      </c>
    </row>
    <row r="27" spans="1:8" ht="15.75" customHeight="1" x14ac:dyDescent="0.2">
      <c r="A27" s="9" t="s">
        <v>13</v>
      </c>
      <c r="B27" s="54">
        <f t="shared" si="11"/>
        <v>6.4577112375322987E-2</v>
      </c>
      <c r="C27" s="54">
        <f t="shared" si="12"/>
        <v>6.7041748810797969E-2</v>
      </c>
      <c r="D27" s="54">
        <f t="shared" si="13"/>
        <v>9.0700566145441752E-2</v>
      </c>
      <c r="E27" s="54">
        <f t="shared" si="14"/>
        <v>1.6380182155815665E-3</v>
      </c>
      <c r="G27" s="54">
        <f t="shared" si="15"/>
        <v>6.5809430593060478E-2</v>
      </c>
      <c r="H27" s="54">
        <f t="shared" si="16"/>
        <v>4.6169292180511662E-2</v>
      </c>
    </row>
    <row r="28" spans="1:8" ht="15.75" customHeight="1" x14ac:dyDescent="0.2">
      <c r="A28" s="28" t="s">
        <v>14</v>
      </c>
      <c r="B28" s="55">
        <f t="shared" si="11"/>
        <v>0.12839586431440747</v>
      </c>
      <c r="C28" s="55">
        <f t="shared" si="12"/>
        <v>0.18210350052466387</v>
      </c>
      <c r="D28" s="55">
        <f t="shared" si="13"/>
        <v>9.2665679970308612E-2</v>
      </c>
      <c r="E28" s="55">
        <f t="shared" si="14"/>
        <v>0.41663010863512312</v>
      </c>
      <c r="G28" s="56">
        <f t="shared" si="15"/>
        <v>0.15524968241953568</v>
      </c>
      <c r="H28" s="56">
        <f t="shared" si="16"/>
        <v>0.25464789430271584</v>
      </c>
    </row>
    <row r="29" spans="1:8" ht="15.75" customHeight="1" x14ac:dyDescent="0.2">
      <c r="A29" s="1" t="s">
        <v>15</v>
      </c>
      <c r="B29" s="57">
        <f t="shared" ref="B29:E29" si="17">SUM(B19:B28)</f>
        <v>1</v>
      </c>
      <c r="C29" s="57">
        <f t="shared" si="17"/>
        <v>1.0000000000000002</v>
      </c>
      <c r="D29" s="57">
        <f t="shared" si="17"/>
        <v>0.99999999999999989</v>
      </c>
      <c r="E29" s="57">
        <f t="shared" si="17"/>
        <v>1</v>
      </c>
      <c r="G29" s="58">
        <f t="shared" ref="G29:H29" si="18">SUM(G19:G28)</f>
        <v>1.0000000000000002</v>
      </c>
      <c r="H29" s="58">
        <f t="shared" si="18"/>
        <v>0.99999999999999989</v>
      </c>
    </row>
    <row r="30" spans="1:8" ht="12.75" customHeight="1" x14ac:dyDescent="0.2"/>
    <row r="31" spans="1:8" ht="12.75" customHeight="1" x14ac:dyDescent="0.2"/>
    <row r="32" spans="1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9">
    <mergeCell ref="F1:F2"/>
    <mergeCell ref="G1:G2"/>
    <mergeCell ref="A15:B15"/>
    <mergeCell ref="A17:A18"/>
    <mergeCell ref="B17:C17"/>
    <mergeCell ref="D17:E17"/>
    <mergeCell ref="A1:A2"/>
    <mergeCell ref="B1:C1"/>
    <mergeCell ref="D1:E1"/>
  </mergeCells>
  <pageMargins left="0.51041666666666696" right="0.51041666666666696" top="0.78749999999999998" bottom="0.78749999999999998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workbookViewId="0"/>
  </sheetViews>
  <sheetFormatPr defaultColWidth="12.5703125" defaultRowHeight="15" customHeight="1" x14ac:dyDescent="0.2"/>
  <cols>
    <col min="1" max="1" width="23.5703125" customWidth="1"/>
    <col min="2" max="2" width="9.140625" customWidth="1"/>
    <col min="3" max="3" width="8.140625" customWidth="1"/>
    <col min="4" max="4" width="3.140625" customWidth="1"/>
    <col min="5" max="5" width="4.7109375" customWidth="1"/>
    <col min="6" max="6" width="22" customWidth="1"/>
    <col min="7" max="7" width="8.7109375" customWidth="1"/>
    <col min="8" max="8" width="5.85546875" customWidth="1"/>
    <col min="9" max="9" width="11.140625" customWidth="1"/>
    <col min="10" max="10" width="12.42578125" customWidth="1"/>
    <col min="11" max="11" width="6.28515625" customWidth="1"/>
    <col min="12" max="12" width="9.5703125" customWidth="1"/>
    <col min="13" max="13" width="12.85546875" customWidth="1"/>
    <col min="14" max="14" width="10" customWidth="1"/>
    <col min="15" max="15" width="11.7109375" customWidth="1"/>
    <col min="16" max="16" width="11.5703125" customWidth="1"/>
    <col min="17" max="17" width="14.42578125" customWidth="1"/>
    <col min="18" max="19" width="8.42578125" customWidth="1"/>
    <col min="20" max="26" width="9" customWidth="1"/>
  </cols>
  <sheetData>
    <row r="1" spans="1:19" ht="15.75" customHeight="1" x14ac:dyDescent="0.2">
      <c r="A1" s="132" t="s">
        <v>0</v>
      </c>
      <c r="B1" s="128" t="s">
        <v>6</v>
      </c>
      <c r="C1" s="116"/>
      <c r="D1" s="59"/>
      <c r="E1" s="59"/>
    </row>
    <row r="2" spans="1:19" ht="15.75" customHeight="1" x14ac:dyDescent="0.2">
      <c r="A2" s="133"/>
      <c r="B2" s="60" t="s">
        <v>33</v>
      </c>
      <c r="C2" s="60" t="s">
        <v>34</v>
      </c>
      <c r="D2" s="59"/>
      <c r="E2" s="59"/>
      <c r="F2" s="60" t="s">
        <v>35</v>
      </c>
      <c r="G2" s="60" t="s">
        <v>5</v>
      </c>
      <c r="H2" s="60" t="s">
        <v>6</v>
      </c>
      <c r="I2" s="60" t="s">
        <v>36</v>
      </c>
      <c r="J2" s="60" t="s">
        <v>8</v>
      </c>
      <c r="K2" s="60" t="s">
        <v>9</v>
      </c>
      <c r="L2" s="60" t="s">
        <v>10</v>
      </c>
      <c r="M2" s="60" t="s">
        <v>37</v>
      </c>
      <c r="N2" s="60" t="s">
        <v>12</v>
      </c>
      <c r="O2" s="60" t="s">
        <v>13</v>
      </c>
      <c r="P2" s="60" t="s">
        <v>14</v>
      </c>
      <c r="Q2" s="60" t="s">
        <v>38</v>
      </c>
      <c r="R2" s="60" t="s">
        <v>15</v>
      </c>
      <c r="S2" s="60" t="s">
        <v>34</v>
      </c>
    </row>
    <row r="3" spans="1:19" ht="15.75" customHeight="1" x14ac:dyDescent="0.2">
      <c r="A3" s="9" t="s">
        <v>5</v>
      </c>
      <c r="B3" s="4">
        <v>290</v>
      </c>
      <c r="C3" s="61">
        <f t="shared" ref="C3:C12" si="0">B3/$B$13</f>
        <v>0.11323701679031628</v>
      </c>
      <c r="D3" s="62"/>
      <c r="E3" s="62"/>
      <c r="F3" s="9" t="s">
        <v>5</v>
      </c>
      <c r="G3" s="4">
        <v>0</v>
      </c>
      <c r="H3" s="4">
        <v>290</v>
      </c>
      <c r="I3" s="4">
        <v>263</v>
      </c>
      <c r="J3" s="4">
        <v>219</v>
      </c>
      <c r="K3" s="4">
        <v>243</v>
      </c>
      <c r="L3" s="4">
        <v>564</v>
      </c>
      <c r="M3" s="4">
        <v>174</v>
      </c>
      <c r="N3" s="4">
        <v>349</v>
      </c>
      <c r="O3" s="4">
        <v>162</v>
      </c>
      <c r="P3" s="4">
        <v>153</v>
      </c>
      <c r="Q3" s="4">
        <v>493</v>
      </c>
      <c r="R3" s="4">
        <f t="shared" ref="R3:R12" si="1">SUM(G3:Q3)</f>
        <v>2910</v>
      </c>
      <c r="S3" s="63">
        <f t="shared" ref="S3:S12" si="2">R3/$R$13</f>
        <v>8.7102277829327432E-2</v>
      </c>
    </row>
    <row r="4" spans="1:19" ht="15.75" customHeight="1" x14ac:dyDescent="0.2">
      <c r="A4" s="24" t="s">
        <v>6</v>
      </c>
      <c r="B4" s="25">
        <v>0</v>
      </c>
      <c r="C4" s="61">
        <f t="shared" si="0"/>
        <v>0</v>
      </c>
      <c r="D4" s="62"/>
      <c r="E4" s="62"/>
      <c r="F4" s="64" t="s">
        <v>6</v>
      </c>
      <c r="G4" s="25">
        <v>290</v>
      </c>
      <c r="H4" s="25">
        <v>0</v>
      </c>
      <c r="I4" s="25">
        <v>138</v>
      </c>
      <c r="J4" s="25">
        <v>72</v>
      </c>
      <c r="K4" s="25">
        <v>471</v>
      </c>
      <c r="L4" s="25">
        <v>302</v>
      </c>
      <c r="M4" s="25">
        <v>162</v>
      </c>
      <c r="N4" s="25">
        <v>489</v>
      </c>
      <c r="O4" s="25">
        <v>256</v>
      </c>
      <c r="P4" s="25">
        <v>381</v>
      </c>
      <c r="Q4" s="25">
        <v>377</v>
      </c>
      <c r="R4" s="25">
        <f t="shared" si="1"/>
        <v>2938</v>
      </c>
      <c r="S4" s="63">
        <f t="shared" si="2"/>
        <v>8.7940375347960134E-2</v>
      </c>
    </row>
    <row r="5" spans="1:19" ht="15.75" customHeight="1" x14ac:dyDescent="0.2">
      <c r="A5" s="9" t="s">
        <v>7</v>
      </c>
      <c r="B5" s="4">
        <v>138</v>
      </c>
      <c r="C5" s="61">
        <f t="shared" si="0"/>
        <v>5.3885201093322919E-2</v>
      </c>
      <c r="D5" s="62"/>
      <c r="E5" s="62"/>
      <c r="F5" s="9" t="s">
        <v>7</v>
      </c>
      <c r="G5" s="4">
        <v>263</v>
      </c>
      <c r="H5" s="4">
        <v>138</v>
      </c>
      <c r="I5" s="4">
        <v>0</v>
      </c>
      <c r="J5" s="4">
        <v>204</v>
      </c>
      <c r="K5" s="4">
        <v>475</v>
      </c>
      <c r="L5" s="4">
        <v>321</v>
      </c>
      <c r="M5" s="4">
        <v>294</v>
      </c>
      <c r="N5" s="4">
        <v>396</v>
      </c>
      <c r="O5" s="4">
        <v>103</v>
      </c>
      <c r="P5" s="4">
        <v>412</v>
      </c>
      <c r="Q5" s="4">
        <v>260</v>
      </c>
      <c r="R5" s="4">
        <f t="shared" si="1"/>
        <v>2866</v>
      </c>
      <c r="S5" s="63">
        <f t="shared" si="2"/>
        <v>8.57852674429046E-2</v>
      </c>
    </row>
    <row r="6" spans="1:19" ht="15.75" customHeight="1" x14ac:dyDescent="0.2">
      <c r="A6" s="24" t="s">
        <v>8</v>
      </c>
      <c r="B6" s="25">
        <v>72</v>
      </c>
      <c r="C6" s="61">
        <f t="shared" si="0"/>
        <v>2.8114017961733698E-2</v>
      </c>
      <c r="D6" s="62"/>
      <c r="E6" s="62"/>
      <c r="F6" s="64" t="s">
        <v>8</v>
      </c>
      <c r="G6" s="25">
        <v>219</v>
      </c>
      <c r="H6" s="25">
        <v>72</v>
      </c>
      <c r="I6" s="25">
        <v>204</v>
      </c>
      <c r="J6" s="25">
        <v>0</v>
      </c>
      <c r="K6" s="25">
        <v>399</v>
      </c>
      <c r="L6" s="25">
        <v>370</v>
      </c>
      <c r="M6" s="25">
        <v>90</v>
      </c>
      <c r="N6" s="25">
        <v>411</v>
      </c>
      <c r="O6" s="25">
        <v>185</v>
      </c>
      <c r="P6" s="25">
        <v>309</v>
      </c>
      <c r="Q6" s="25">
        <v>446</v>
      </c>
      <c r="R6" s="25">
        <f t="shared" si="1"/>
        <v>2705</v>
      </c>
      <c r="S6" s="63">
        <f t="shared" si="2"/>
        <v>8.0966206710766556E-2</v>
      </c>
    </row>
    <row r="7" spans="1:19" ht="15.75" customHeight="1" x14ac:dyDescent="0.2">
      <c r="A7" s="9" t="s">
        <v>9</v>
      </c>
      <c r="B7" s="4">
        <v>471</v>
      </c>
      <c r="C7" s="61">
        <f t="shared" si="0"/>
        <v>0.18391253416634126</v>
      </c>
      <c r="D7" s="62"/>
      <c r="E7" s="62"/>
      <c r="F7" s="9" t="s">
        <v>9</v>
      </c>
      <c r="G7" s="4">
        <v>243</v>
      </c>
      <c r="H7" s="4">
        <v>471</v>
      </c>
      <c r="I7" s="4">
        <v>475</v>
      </c>
      <c r="J7" s="4">
        <v>399</v>
      </c>
      <c r="K7" s="4">
        <v>0</v>
      </c>
      <c r="L7" s="4">
        <v>767</v>
      </c>
      <c r="M7" s="4">
        <v>315</v>
      </c>
      <c r="N7" s="4">
        <v>95</v>
      </c>
      <c r="O7" s="4">
        <v>404</v>
      </c>
      <c r="P7" s="4">
        <v>109</v>
      </c>
      <c r="Q7" s="4">
        <v>750</v>
      </c>
      <c r="R7" s="4">
        <f t="shared" si="1"/>
        <v>4028</v>
      </c>
      <c r="S7" s="63">
        <f t="shared" si="2"/>
        <v>0.12056631446616181</v>
      </c>
    </row>
    <row r="8" spans="1:19" ht="15.75" customHeight="1" x14ac:dyDescent="0.2">
      <c r="A8" s="24" t="s">
        <v>10</v>
      </c>
      <c r="B8" s="25">
        <v>302</v>
      </c>
      <c r="C8" s="61">
        <f t="shared" si="0"/>
        <v>0.11792268645060523</v>
      </c>
      <c r="D8" s="62"/>
      <c r="E8" s="62"/>
      <c r="F8" s="64" t="s">
        <v>10</v>
      </c>
      <c r="G8" s="25">
        <v>564</v>
      </c>
      <c r="H8" s="25">
        <v>302</v>
      </c>
      <c r="I8" s="25">
        <v>321</v>
      </c>
      <c r="J8" s="25">
        <v>370</v>
      </c>
      <c r="K8" s="25">
        <v>767</v>
      </c>
      <c r="L8" s="25">
        <v>0</v>
      </c>
      <c r="M8" s="25">
        <v>463</v>
      </c>
      <c r="N8" s="25">
        <v>718</v>
      </c>
      <c r="O8" s="25">
        <v>424</v>
      </c>
      <c r="P8" s="25">
        <v>694</v>
      </c>
      <c r="Q8" s="25">
        <v>388</v>
      </c>
      <c r="R8" s="25">
        <f t="shared" si="1"/>
        <v>5011</v>
      </c>
      <c r="S8" s="63">
        <f t="shared" si="2"/>
        <v>0.1499895237810171</v>
      </c>
    </row>
    <row r="9" spans="1:19" ht="15.75" customHeight="1" x14ac:dyDescent="0.2">
      <c r="A9" s="9" t="s">
        <v>11</v>
      </c>
      <c r="B9" s="4">
        <v>162</v>
      </c>
      <c r="C9" s="61">
        <f t="shared" si="0"/>
        <v>6.3256540413900816E-2</v>
      </c>
      <c r="D9" s="62"/>
      <c r="E9" s="62"/>
      <c r="F9" s="9" t="s">
        <v>11</v>
      </c>
      <c r="G9" s="4">
        <v>174</v>
      </c>
      <c r="H9" s="4">
        <v>162</v>
      </c>
      <c r="I9" s="4">
        <v>294</v>
      </c>
      <c r="J9" s="4">
        <v>90</v>
      </c>
      <c r="K9" s="4">
        <v>315</v>
      </c>
      <c r="L9" s="4">
        <v>463</v>
      </c>
      <c r="M9" s="4">
        <v>0</v>
      </c>
      <c r="N9" s="4">
        <v>398</v>
      </c>
      <c r="O9" s="4">
        <v>166</v>
      </c>
      <c r="P9" s="4">
        <v>224</v>
      </c>
      <c r="Q9" s="4">
        <v>493</v>
      </c>
      <c r="R9" s="4">
        <f t="shared" si="1"/>
        <v>2779</v>
      </c>
      <c r="S9" s="63">
        <f t="shared" si="2"/>
        <v>8.3181178724295854E-2</v>
      </c>
    </row>
    <row r="10" spans="1:19" ht="15.75" customHeight="1" x14ac:dyDescent="0.2">
      <c r="A10" s="24" t="s">
        <v>12</v>
      </c>
      <c r="B10" s="25">
        <v>489</v>
      </c>
      <c r="C10" s="61">
        <f t="shared" si="0"/>
        <v>0.1909410386567747</v>
      </c>
      <c r="D10" s="62"/>
      <c r="E10" s="62"/>
      <c r="F10" s="64" t="s">
        <v>12</v>
      </c>
      <c r="G10" s="25">
        <v>349</v>
      </c>
      <c r="H10" s="25">
        <v>489</v>
      </c>
      <c r="I10" s="25">
        <v>396</v>
      </c>
      <c r="J10" s="25">
        <v>411</v>
      </c>
      <c r="K10" s="25">
        <v>95</v>
      </c>
      <c r="L10" s="25">
        <v>718</v>
      </c>
      <c r="M10" s="25">
        <v>398</v>
      </c>
      <c r="N10" s="25">
        <v>0</v>
      </c>
      <c r="O10" s="25">
        <v>345</v>
      </c>
      <c r="P10" s="25">
        <v>193</v>
      </c>
      <c r="Q10" s="25">
        <v>676</v>
      </c>
      <c r="R10" s="25">
        <f t="shared" si="1"/>
        <v>4070</v>
      </c>
      <c r="S10" s="63">
        <f t="shared" si="2"/>
        <v>0.12182346074411086</v>
      </c>
    </row>
    <row r="11" spans="1:19" ht="15.75" customHeight="1" x14ac:dyDescent="0.2">
      <c r="A11" s="9" t="s">
        <v>13</v>
      </c>
      <c r="B11" s="4">
        <v>256</v>
      </c>
      <c r="C11" s="61">
        <f t="shared" si="0"/>
        <v>9.9960952752830928E-2</v>
      </c>
      <c r="D11" s="62"/>
      <c r="E11" s="62"/>
      <c r="F11" s="9" t="s">
        <v>13</v>
      </c>
      <c r="G11" s="4">
        <v>162</v>
      </c>
      <c r="H11" s="4">
        <v>256</v>
      </c>
      <c r="I11" s="4">
        <v>103</v>
      </c>
      <c r="J11" s="4">
        <v>185</v>
      </c>
      <c r="K11" s="4">
        <v>404</v>
      </c>
      <c r="L11" s="4">
        <v>424</v>
      </c>
      <c r="M11" s="4">
        <v>166</v>
      </c>
      <c r="N11" s="4">
        <v>345</v>
      </c>
      <c r="O11" s="4">
        <v>0</v>
      </c>
      <c r="P11" s="4">
        <v>311</v>
      </c>
      <c r="Q11" s="4">
        <v>328</v>
      </c>
      <c r="R11" s="4">
        <f t="shared" si="1"/>
        <v>2684</v>
      </c>
      <c r="S11" s="63">
        <f t="shared" si="2"/>
        <v>8.0337633571792036E-2</v>
      </c>
    </row>
    <row r="12" spans="1:19" ht="15.75" customHeight="1" x14ac:dyDescent="0.2">
      <c r="A12" s="24" t="s">
        <v>14</v>
      </c>
      <c r="B12" s="25">
        <v>381</v>
      </c>
      <c r="C12" s="61">
        <f t="shared" si="0"/>
        <v>0.14877001171417414</v>
      </c>
      <c r="D12" s="62"/>
      <c r="E12" s="62"/>
      <c r="F12" s="64" t="s">
        <v>14</v>
      </c>
      <c r="G12" s="25">
        <v>153</v>
      </c>
      <c r="H12" s="25">
        <v>381</v>
      </c>
      <c r="I12" s="25">
        <v>412</v>
      </c>
      <c r="J12" s="25">
        <v>309</v>
      </c>
      <c r="K12" s="25">
        <v>109</v>
      </c>
      <c r="L12" s="25">
        <v>694</v>
      </c>
      <c r="M12" s="25">
        <v>224</v>
      </c>
      <c r="N12" s="25">
        <v>193</v>
      </c>
      <c r="O12" s="25">
        <v>311</v>
      </c>
      <c r="P12" s="25">
        <v>0</v>
      </c>
      <c r="Q12" s="25">
        <v>632</v>
      </c>
      <c r="R12" s="25">
        <f t="shared" si="1"/>
        <v>3418</v>
      </c>
      <c r="S12" s="63">
        <f t="shared" si="2"/>
        <v>0.10230776138166363</v>
      </c>
    </row>
    <row r="13" spans="1:19" ht="15.75" customHeight="1" x14ac:dyDescent="0.2">
      <c r="A13" s="65" t="s">
        <v>15</v>
      </c>
      <c r="B13" s="65">
        <f t="shared" ref="B13:C13" si="3">SUM(B3:B12)</f>
        <v>2561</v>
      </c>
      <c r="C13" s="66">
        <f t="shared" si="3"/>
        <v>1</v>
      </c>
      <c r="D13" s="8"/>
      <c r="E13" s="8"/>
      <c r="Q13" s="65" t="s">
        <v>15</v>
      </c>
      <c r="R13" s="65">
        <f t="shared" ref="R13:S13" si="4">SUM(R3:R12)</f>
        <v>33409</v>
      </c>
      <c r="S13" s="66">
        <f t="shared" si="4"/>
        <v>1</v>
      </c>
    </row>
    <row r="14" spans="1:19" ht="12.75" customHeight="1" x14ac:dyDescent="0.2"/>
    <row r="15" spans="1:19" ht="12.75" customHeight="1" x14ac:dyDescent="0.2"/>
    <row r="16" spans="1:19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">
    <mergeCell ref="A1:A2"/>
    <mergeCell ref="B1:C1"/>
  </mergeCells>
  <pageMargins left="0.51041666666666696" right="0.51041666666666696" top="0.78749999999999998" bottom="0.78749999999999998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00"/>
  <sheetViews>
    <sheetView workbookViewId="0"/>
  </sheetViews>
  <sheetFormatPr defaultColWidth="12.5703125" defaultRowHeight="15" customHeight="1" x14ac:dyDescent="0.2"/>
  <cols>
    <col min="1" max="1" width="9.140625" customWidth="1"/>
    <col min="2" max="2" width="15.42578125" customWidth="1"/>
    <col min="3" max="3" width="17.42578125" customWidth="1"/>
    <col min="4" max="4" width="12.85546875" customWidth="1"/>
    <col min="5" max="26" width="9.140625" customWidth="1"/>
  </cols>
  <sheetData>
    <row r="1" spans="2:11" ht="12.75" customHeight="1" x14ac:dyDescent="0.2"/>
    <row r="2" spans="2:11" ht="12.75" customHeight="1" x14ac:dyDescent="0.2">
      <c r="B2" s="67" t="s">
        <v>39</v>
      </c>
      <c r="C2" s="67" t="s">
        <v>40</v>
      </c>
      <c r="D2" s="68" t="s">
        <v>41</v>
      </c>
      <c r="H2" s="39"/>
      <c r="I2" s="39"/>
      <c r="J2" s="39"/>
      <c r="K2" s="39"/>
    </row>
    <row r="3" spans="2:11" ht="12.75" customHeight="1" x14ac:dyDescent="0.2">
      <c r="B3" s="69" t="s">
        <v>5</v>
      </c>
      <c r="C3" s="70">
        <v>8.1999999999999993</v>
      </c>
      <c r="D3" s="54">
        <f>C3/C13</f>
        <v>8.5221367699023068E-2</v>
      </c>
      <c r="H3" s="39"/>
      <c r="I3" s="71"/>
      <c r="J3" s="72"/>
      <c r="K3" s="39"/>
    </row>
    <row r="4" spans="2:11" ht="12.75" customHeight="1" x14ac:dyDescent="0.2">
      <c r="B4" s="69" t="s">
        <v>6</v>
      </c>
      <c r="C4" s="70">
        <v>9.5</v>
      </c>
      <c r="D4" s="54">
        <f>C4/C13</f>
        <v>9.8732072334234047E-2</v>
      </c>
      <c r="H4" s="39"/>
      <c r="I4" s="71"/>
      <c r="J4" s="72"/>
      <c r="K4" s="39"/>
    </row>
    <row r="5" spans="2:11" ht="12.75" customHeight="1" x14ac:dyDescent="0.2">
      <c r="B5" s="69" t="s">
        <v>36</v>
      </c>
      <c r="C5" s="70">
        <v>10.199999999999999</v>
      </c>
      <c r="D5" s="54">
        <f>C5/C13</f>
        <v>0.10600706713780918</v>
      </c>
      <c r="H5" s="39"/>
      <c r="I5" s="71"/>
      <c r="J5" s="72"/>
      <c r="K5" s="39"/>
    </row>
    <row r="6" spans="2:11" ht="12.75" customHeight="1" x14ac:dyDescent="0.2">
      <c r="B6" s="69" t="s">
        <v>8</v>
      </c>
      <c r="C6" s="70">
        <v>9.5</v>
      </c>
      <c r="D6" s="54">
        <f>C6/C13</f>
        <v>9.8732072334234047E-2</v>
      </c>
      <c r="H6" s="39"/>
      <c r="I6" s="71"/>
      <c r="J6" s="72"/>
      <c r="K6" s="39"/>
    </row>
    <row r="7" spans="2:11" ht="12.75" customHeight="1" x14ac:dyDescent="0.2">
      <c r="B7" s="69" t="s">
        <v>9</v>
      </c>
      <c r="C7" s="70">
        <v>10.16</v>
      </c>
      <c r="D7" s="54">
        <f>C7/C13</f>
        <v>0.10559135314903347</v>
      </c>
      <c r="H7" s="39"/>
      <c r="I7" s="71"/>
      <c r="J7" s="72"/>
      <c r="K7" s="39"/>
    </row>
    <row r="8" spans="2:11" ht="12.75" customHeight="1" x14ac:dyDescent="0.2">
      <c r="B8" s="69" t="s">
        <v>10</v>
      </c>
      <c r="C8" s="70">
        <v>9.6</v>
      </c>
      <c r="D8" s="54">
        <f>C8/C13</f>
        <v>9.9771357306173356E-2</v>
      </c>
      <c r="H8" s="39"/>
      <c r="I8" s="71"/>
      <c r="J8" s="72"/>
      <c r="K8" s="39"/>
    </row>
    <row r="9" spans="2:11" ht="12.75" customHeight="1" x14ac:dyDescent="0.2">
      <c r="B9" s="69" t="s">
        <v>42</v>
      </c>
      <c r="C9" s="70">
        <v>8.5</v>
      </c>
      <c r="D9" s="54">
        <f>C9/C13</f>
        <v>8.8339222614840993E-2</v>
      </c>
      <c r="H9" s="39"/>
      <c r="I9" s="71"/>
      <c r="J9" s="72"/>
      <c r="K9" s="39"/>
    </row>
    <row r="10" spans="2:11" ht="12.75" customHeight="1" x14ac:dyDescent="0.2">
      <c r="B10" s="69" t="s">
        <v>12</v>
      </c>
      <c r="C10" s="70">
        <v>9.83</v>
      </c>
      <c r="D10" s="54">
        <f>C10/C13</f>
        <v>0.10216171274163376</v>
      </c>
      <c r="H10" s="39"/>
      <c r="I10" s="71"/>
      <c r="J10" s="72"/>
      <c r="K10" s="39"/>
    </row>
    <row r="11" spans="2:11" ht="12.75" customHeight="1" x14ac:dyDescent="0.2">
      <c r="B11" s="69" t="s">
        <v>13</v>
      </c>
      <c r="C11" s="70">
        <v>11.33</v>
      </c>
      <c r="D11" s="54">
        <f>C11/C13</f>
        <v>0.11775098732072334</v>
      </c>
      <c r="H11" s="39"/>
      <c r="I11" s="71"/>
      <c r="J11" s="72"/>
      <c r="K11" s="39"/>
    </row>
    <row r="12" spans="2:11" ht="12.75" customHeight="1" x14ac:dyDescent="0.2">
      <c r="B12" s="69" t="s">
        <v>14</v>
      </c>
      <c r="C12" s="70">
        <v>9.4</v>
      </c>
      <c r="D12" s="54">
        <f>C12/C13</f>
        <v>9.7692787362294753E-2</v>
      </c>
      <c r="H12" s="39"/>
      <c r="I12" s="39"/>
      <c r="J12" s="72"/>
      <c r="K12" s="39"/>
    </row>
    <row r="13" spans="2:11" ht="12.75" customHeight="1" x14ac:dyDescent="0.2">
      <c r="B13" s="68" t="s">
        <v>43</v>
      </c>
      <c r="C13" s="73">
        <f t="shared" ref="C13:D13" si="0">SUM(C3:C12)</f>
        <v>96.22</v>
      </c>
      <c r="D13" s="74">
        <f t="shared" si="0"/>
        <v>1</v>
      </c>
      <c r="J13" s="72"/>
    </row>
    <row r="14" spans="2:11" ht="12.75" customHeight="1" x14ac:dyDescent="0.2">
      <c r="J14" s="72"/>
    </row>
    <row r="15" spans="2:11" ht="12.75" customHeight="1" x14ac:dyDescent="0.2">
      <c r="B15" s="114" t="s">
        <v>26</v>
      </c>
      <c r="C15" s="116"/>
      <c r="J15" s="72"/>
    </row>
    <row r="16" spans="2:11" ht="12.75" customHeight="1" x14ac:dyDescent="0.2">
      <c r="J16" s="72"/>
    </row>
    <row r="17" spans="10:10" ht="12.75" customHeight="1" x14ac:dyDescent="0.2">
      <c r="J17" s="72"/>
    </row>
    <row r="18" spans="10:10" ht="12.75" customHeight="1" x14ac:dyDescent="0.2">
      <c r="J18" s="72"/>
    </row>
    <row r="19" spans="10:10" ht="12.75" customHeight="1" x14ac:dyDescent="0.2">
      <c r="J19" s="72"/>
    </row>
    <row r="20" spans="10:10" ht="12.75" customHeight="1" x14ac:dyDescent="0.2">
      <c r="J20" s="72"/>
    </row>
    <row r="21" spans="10:10" ht="12.75" customHeight="1" x14ac:dyDescent="0.2">
      <c r="J21" s="72"/>
    </row>
    <row r="22" spans="10:10" ht="12.75" customHeight="1" x14ac:dyDescent="0.2">
      <c r="J22" s="72"/>
    </row>
    <row r="23" spans="10:10" ht="12.75" customHeight="1" x14ac:dyDescent="0.2"/>
    <row r="24" spans="10:10" ht="12.75" customHeight="1" x14ac:dyDescent="0.2"/>
    <row r="25" spans="10:10" ht="12.75" customHeight="1" x14ac:dyDescent="0.2"/>
    <row r="26" spans="10:10" ht="12.75" customHeight="1" x14ac:dyDescent="0.2"/>
    <row r="27" spans="10:10" ht="12.75" customHeight="1" x14ac:dyDescent="0.2"/>
    <row r="28" spans="10:10" ht="12.75" customHeight="1" x14ac:dyDescent="0.2"/>
    <row r="29" spans="10:10" ht="12.75" customHeight="1" x14ac:dyDescent="0.2"/>
    <row r="30" spans="10:10" ht="12.75" customHeight="1" x14ac:dyDescent="0.2"/>
    <row r="31" spans="10:10" ht="12.75" customHeight="1" x14ac:dyDescent="0.2"/>
    <row r="32" spans="10:10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B15:C15"/>
  </mergeCells>
  <pageMargins left="0.75" right="0.75" top="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tabSelected="1" workbookViewId="0"/>
  </sheetViews>
  <sheetFormatPr defaultColWidth="12.5703125" defaultRowHeight="15" customHeight="1" x14ac:dyDescent="0.2"/>
  <cols>
    <col min="1" max="1" width="31.85546875" customWidth="1"/>
    <col min="2" max="2" width="13.85546875" customWidth="1"/>
    <col min="3" max="3" width="10.42578125" customWidth="1"/>
    <col min="4" max="4" width="10.85546875" customWidth="1"/>
    <col min="5" max="5" width="11.42578125" customWidth="1"/>
    <col min="6" max="6" width="12.140625" customWidth="1"/>
    <col min="7" max="7" width="20.28515625" customWidth="1"/>
    <col min="8" max="8" width="16.7109375" customWidth="1"/>
    <col min="9" max="10" width="14.5703125" customWidth="1"/>
    <col min="11" max="11" width="15.7109375" customWidth="1"/>
    <col min="12" max="12" width="23" customWidth="1"/>
    <col min="13" max="13" width="18.5703125" customWidth="1"/>
    <col min="14" max="16" width="15.5703125" customWidth="1"/>
    <col min="17" max="17" width="19" customWidth="1"/>
    <col min="18" max="18" width="26.140625" customWidth="1"/>
    <col min="19" max="20" width="8.42578125" customWidth="1"/>
    <col min="21" max="21" width="11.28515625" customWidth="1"/>
    <col min="22" max="22" width="19" customWidth="1"/>
    <col min="23" max="25" width="8.42578125" customWidth="1"/>
    <col min="26" max="26" width="17.28515625" customWidth="1"/>
    <col min="27" max="31" width="8.42578125" customWidth="1"/>
  </cols>
  <sheetData>
    <row r="1" spans="1:31" ht="12.75" customHeight="1" x14ac:dyDescent="0.2"/>
    <row r="2" spans="1:31" ht="12.75" customHeight="1" x14ac:dyDescent="0.2">
      <c r="A2" s="134" t="s">
        <v>44</v>
      </c>
      <c r="B2" s="134" t="s">
        <v>45</v>
      </c>
      <c r="C2" s="135" t="s">
        <v>46</v>
      </c>
      <c r="D2" s="116"/>
      <c r="E2" s="135" t="s">
        <v>47</v>
      </c>
      <c r="F2" s="116"/>
      <c r="G2" s="134" t="s">
        <v>48</v>
      </c>
      <c r="H2" s="134" t="s">
        <v>49</v>
      </c>
      <c r="I2" s="134" t="s">
        <v>50</v>
      </c>
      <c r="J2" s="134" t="s">
        <v>51</v>
      </c>
      <c r="K2" s="135" t="s">
        <v>52</v>
      </c>
      <c r="L2" s="116"/>
    </row>
    <row r="3" spans="1:31" ht="12.75" customHeight="1" x14ac:dyDescent="0.2">
      <c r="A3" s="133"/>
      <c r="B3" s="133"/>
      <c r="C3" s="75" t="s">
        <v>53</v>
      </c>
      <c r="D3" s="75" t="s">
        <v>54</v>
      </c>
      <c r="E3" s="75" t="s">
        <v>55</v>
      </c>
      <c r="F3" s="75" t="s">
        <v>30</v>
      </c>
      <c r="G3" s="133"/>
      <c r="H3" s="133"/>
      <c r="I3" s="133"/>
      <c r="J3" s="133"/>
      <c r="K3" s="75" t="s">
        <v>56</v>
      </c>
      <c r="L3" s="75" t="s">
        <v>57</v>
      </c>
      <c r="M3" s="76"/>
      <c r="N3" s="77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 ht="12.75" customHeight="1" x14ac:dyDescent="0.2">
      <c r="A4" s="78" t="s">
        <v>5</v>
      </c>
      <c r="B4" s="79">
        <f>Pessoal!E18</f>
        <v>0.10533610533610534</v>
      </c>
      <c r="C4" s="79">
        <f>Quilometragem!G21</f>
        <v>0.12783729069219815</v>
      </c>
      <c r="D4" s="79">
        <f>Quilometragem!H21</f>
        <v>9.7605946408341623E-2</v>
      </c>
      <c r="E4" s="79">
        <f>'Comb e Manut '!G19</f>
        <v>0.1896616981473572</v>
      </c>
      <c r="F4" s="79">
        <f>'Comb e Manut '!H19</f>
        <v>0.13546333433781543</v>
      </c>
      <c r="G4" s="80">
        <v>0.1195</v>
      </c>
      <c r="H4" s="79">
        <f>Distâncias!C3</f>
        <v>0.11323701679031628</v>
      </c>
      <c r="I4" s="79">
        <f>Distâncias!S3</f>
        <v>8.7102277829327432E-2</v>
      </c>
      <c r="J4" s="79">
        <f>Idade!D3</f>
        <v>8.5221367699023068E-2</v>
      </c>
      <c r="K4" s="81">
        <f t="shared" ref="K4:K13" si="0">((B4*$B$20)+(C4*$B$21)+(D4*$B$22)+(E4*$B$23)+(F4*$B$24)+(G4*$B$26)+(H4*$B$25)+(I4*$B$27)+(J4*$B$28))/100</f>
        <v>0.13091716617684454</v>
      </c>
      <c r="L4" s="82">
        <f t="shared" ref="L4:L13" si="1">$A$32*K4</f>
        <v>52366.866470737819</v>
      </c>
      <c r="M4" s="83"/>
      <c r="N4" s="84"/>
      <c r="O4" s="45"/>
      <c r="P4" s="45"/>
      <c r="Q4" s="8"/>
      <c r="R4" s="39"/>
      <c r="S4" s="39"/>
      <c r="T4" s="39"/>
      <c r="U4" s="8"/>
      <c r="V4" s="39"/>
      <c r="W4" s="39"/>
      <c r="X4" s="39"/>
      <c r="Y4" s="8"/>
      <c r="Z4" s="39"/>
      <c r="AA4" s="39"/>
      <c r="AB4" s="39"/>
      <c r="AC4" s="39"/>
      <c r="AD4" s="39"/>
      <c r="AE4" s="39"/>
    </row>
    <row r="5" spans="1:31" ht="12.75" customHeight="1" x14ac:dyDescent="0.25">
      <c r="A5" s="85" t="s">
        <v>6</v>
      </c>
      <c r="B5" s="86">
        <f>Pessoal!E19</f>
        <v>0.16354816354816354</v>
      </c>
      <c r="C5" s="86">
        <f>Quilometragem!G22</f>
        <v>7.6384936307982265E-2</v>
      </c>
      <c r="D5" s="86">
        <f>Quilometragem!H22</f>
        <v>0.17954245948257924</v>
      </c>
      <c r="E5" s="86">
        <f>'Comb e Manut '!G20</f>
        <v>7.037354625605742E-2</v>
      </c>
      <c r="F5" s="86">
        <f>'Comb e Manut '!H20</f>
        <v>5.2274884962791222E-2</v>
      </c>
      <c r="G5" s="80">
        <v>0.14829999999999999</v>
      </c>
      <c r="H5" s="79">
        <f>Distâncias!C4</f>
        <v>0</v>
      </c>
      <c r="I5" s="79">
        <f>Distâncias!S4</f>
        <v>8.7940375347960134E-2</v>
      </c>
      <c r="J5" s="79">
        <f>Idade!D4</f>
        <v>9.8732072334234047E-2</v>
      </c>
      <c r="K5" s="81">
        <f t="shared" si="0"/>
        <v>0.11606095912102812</v>
      </c>
      <c r="L5" s="82">
        <f t="shared" si="1"/>
        <v>46424.383648411247</v>
      </c>
      <c r="M5" s="83"/>
      <c r="N5" s="84"/>
      <c r="O5" s="45"/>
      <c r="P5" s="45"/>
      <c r="Q5" s="8"/>
      <c r="R5" s="87"/>
      <c r="S5" s="39"/>
      <c r="T5" s="39"/>
      <c r="U5" s="8"/>
      <c r="V5" s="87"/>
      <c r="W5" s="87"/>
      <c r="X5" s="39"/>
      <c r="Y5" s="8"/>
      <c r="Z5" s="136"/>
      <c r="AA5" s="137"/>
      <c r="AB5" s="39"/>
      <c r="AC5" s="39"/>
      <c r="AD5" s="39"/>
      <c r="AE5" s="39"/>
    </row>
    <row r="6" spans="1:31" ht="12.75" customHeight="1" x14ac:dyDescent="0.25">
      <c r="A6" s="78" t="s">
        <v>7</v>
      </c>
      <c r="B6" s="79">
        <f>Pessoal!E20</f>
        <v>6.9993069993069992E-2</v>
      </c>
      <c r="C6" s="79">
        <f>Quilometragem!G23</f>
        <v>7.7815292987580206E-2</v>
      </c>
      <c r="D6" s="79">
        <f>Quilometragem!H23</f>
        <v>0.17973897764316926</v>
      </c>
      <c r="E6" s="79">
        <f>'Comb e Manut '!G21</f>
        <v>5.3871762305677071E-2</v>
      </c>
      <c r="F6" s="79">
        <f>'Comb e Manut '!H21</f>
        <v>6.8556039606308114E-2</v>
      </c>
      <c r="G6" s="80">
        <v>6.1199999999999997E-2</v>
      </c>
      <c r="H6" s="79">
        <f>Distâncias!C5</f>
        <v>5.3885201093322919E-2</v>
      </c>
      <c r="I6" s="79">
        <f>Distâncias!S5</f>
        <v>8.57852674429046E-2</v>
      </c>
      <c r="J6" s="79">
        <f>Idade!D5</f>
        <v>0.10600706713780918</v>
      </c>
      <c r="K6" s="81">
        <f t="shared" si="0"/>
        <v>8.0505779584818568E-2</v>
      </c>
      <c r="L6" s="82">
        <f t="shared" si="1"/>
        <v>32202.311833927426</v>
      </c>
      <c r="M6" s="83"/>
      <c r="N6" s="84"/>
      <c r="O6" s="45"/>
      <c r="P6" s="45"/>
      <c r="Q6" s="8"/>
      <c r="R6" s="88"/>
      <c r="S6" s="88"/>
      <c r="T6" s="39"/>
      <c r="U6" s="8"/>
      <c r="V6" s="88"/>
      <c r="W6" s="88"/>
      <c r="X6" s="39"/>
      <c r="Y6" s="8"/>
      <c r="Z6" s="88"/>
      <c r="AA6" s="88"/>
      <c r="AB6" s="39"/>
      <c r="AC6" s="39"/>
      <c r="AD6" s="39"/>
      <c r="AE6" s="39"/>
    </row>
    <row r="7" spans="1:31" ht="12.75" customHeight="1" x14ac:dyDescent="0.25">
      <c r="A7" s="85" t="s">
        <v>8</v>
      </c>
      <c r="B7" s="86">
        <f>Pessoal!E21</f>
        <v>7.4151074151074151E-2</v>
      </c>
      <c r="C7" s="86">
        <f>Quilometragem!G24</f>
        <v>6.9888452125094647E-2</v>
      </c>
      <c r="D7" s="86">
        <f>Quilometragem!H24</f>
        <v>1.9767414976995814E-3</v>
      </c>
      <c r="E7" s="86">
        <f>'Comb e Manut '!G22</f>
        <v>0.12532615974616393</v>
      </c>
      <c r="F7" s="86">
        <f>'Comb e Manut '!H22</f>
        <v>0.15713860101408766</v>
      </c>
      <c r="G7" s="80">
        <v>9.9599999999999994E-2</v>
      </c>
      <c r="H7" s="79">
        <f>Distâncias!C6</f>
        <v>2.8114017961733698E-2</v>
      </c>
      <c r="I7" s="79">
        <f>Distâncias!S6</f>
        <v>8.0966206710766556E-2</v>
      </c>
      <c r="J7" s="79">
        <f>Idade!D6</f>
        <v>9.8732072334234047E-2</v>
      </c>
      <c r="K7" s="81">
        <f t="shared" si="0"/>
        <v>9.0307219706909581E-2</v>
      </c>
      <c r="L7" s="82">
        <f t="shared" si="1"/>
        <v>36122.887882763833</v>
      </c>
      <c r="M7" s="83"/>
      <c r="N7" s="84"/>
      <c r="O7" s="45"/>
      <c r="P7" s="45"/>
      <c r="Q7" s="8"/>
      <c r="R7" s="88"/>
      <c r="S7" s="88"/>
      <c r="T7" s="39"/>
      <c r="U7" s="8"/>
      <c r="V7" s="88"/>
      <c r="W7" s="88"/>
      <c r="X7" s="39"/>
      <c r="Y7" s="8"/>
      <c r="Z7" s="88"/>
      <c r="AA7" s="88"/>
      <c r="AB7" s="39"/>
      <c r="AC7" s="39"/>
      <c r="AD7" s="39"/>
      <c r="AE7" s="39"/>
    </row>
    <row r="8" spans="1:31" ht="12.75" customHeight="1" x14ac:dyDescent="0.25">
      <c r="A8" s="78" t="s">
        <v>9</v>
      </c>
      <c r="B8" s="79">
        <f>Pessoal!E22</f>
        <v>8.8011088011088007E-2</v>
      </c>
      <c r="C8" s="79">
        <f>Quilometragem!G25</f>
        <v>7.3407409359530357E-2</v>
      </c>
      <c r="D8" s="79">
        <f>Quilometragem!H25</f>
        <v>0.10461124083878574</v>
      </c>
      <c r="E8" s="79">
        <f>'Comb e Manut '!G23</f>
        <v>0.11910786650357416</v>
      </c>
      <c r="F8" s="79">
        <f>'Comb e Manut '!H23</f>
        <v>4.5358072866622655E-2</v>
      </c>
      <c r="G8" s="80">
        <v>0.1075</v>
      </c>
      <c r="H8" s="79">
        <f>Distâncias!C7</f>
        <v>0.18391253416634126</v>
      </c>
      <c r="I8" s="79">
        <f>Distâncias!S7</f>
        <v>0.12056631446616181</v>
      </c>
      <c r="J8" s="79">
        <f>Idade!D7</f>
        <v>0.10559135314903347</v>
      </c>
      <c r="K8" s="81">
        <f t="shared" si="0"/>
        <v>9.1579009924768875E-2</v>
      </c>
      <c r="L8" s="82">
        <f t="shared" si="1"/>
        <v>36631.603969907548</v>
      </c>
      <c r="M8" s="83"/>
      <c r="N8" s="84"/>
      <c r="O8" s="45"/>
      <c r="P8" s="45"/>
      <c r="Q8" s="8"/>
      <c r="R8" s="88"/>
      <c r="S8" s="88"/>
      <c r="T8" s="39"/>
      <c r="U8" s="8"/>
      <c r="V8" s="88"/>
      <c r="W8" s="88"/>
      <c r="X8" s="39"/>
      <c r="Y8" s="8"/>
      <c r="Z8" s="88"/>
      <c r="AA8" s="88"/>
      <c r="AB8" s="39"/>
      <c r="AC8" s="39"/>
      <c r="AD8" s="39"/>
      <c r="AE8" s="39"/>
    </row>
    <row r="9" spans="1:31" ht="12.75" customHeight="1" x14ac:dyDescent="0.25">
      <c r="A9" s="85" t="s">
        <v>10</v>
      </c>
      <c r="B9" s="86">
        <f>Pessoal!E23</f>
        <v>7.068607068607069E-2</v>
      </c>
      <c r="C9" s="86">
        <f>Quilometragem!G26</f>
        <v>0.20853768035266365</v>
      </c>
      <c r="D9" s="86">
        <f>Quilometragem!H26</f>
        <v>0.15385637990428411</v>
      </c>
      <c r="E9" s="86">
        <f>'Comb e Manut '!G24</f>
        <v>0.10595209936414703</v>
      </c>
      <c r="F9" s="86">
        <f>'Comb e Manut '!H24</f>
        <v>7.7251100260525785E-2</v>
      </c>
      <c r="G9" s="80">
        <v>4.1399999999999999E-2</v>
      </c>
      <c r="H9" s="79">
        <f>Distâncias!C8</f>
        <v>0.11792268645060523</v>
      </c>
      <c r="I9" s="79">
        <f>Distâncias!S8</f>
        <v>0.1499895237810171</v>
      </c>
      <c r="J9" s="79">
        <f>Idade!D8</f>
        <v>9.9771357306173356E-2</v>
      </c>
      <c r="K9" s="81">
        <f t="shared" si="0"/>
        <v>0.10470043934358325</v>
      </c>
      <c r="L9" s="82">
        <f t="shared" si="1"/>
        <v>41880.175737433303</v>
      </c>
      <c r="M9" s="83"/>
      <c r="N9" s="84"/>
      <c r="O9" s="45"/>
      <c r="P9" s="45"/>
      <c r="Q9" s="8"/>
      <c r="R9" s="88"/>
      <c r="S9" s="88"/>
      <c r="T9" s="39"/>
      <c r="U9" s="8"/>
      <c r="V9" s="88"/>
      <c r="W9" s="88"/>
      <c r="X9" s="39"/>
      <c r="Y9" s="8"/>
    </row>
    <row r="10" spans="1:31" ht="12.75" customHeight="1" x14ac:dyDescent="0.25">
      <c r="A10" s="78" t="s">
        <v>11</v>
      </c>
      <c r="B10" s="79">
        <f>Pessoal!E24</f>
        <v>6.8607068607068611E-2</v>
      </c>
      <c r="C10" s="79">
        <f>Quilometragem!G27</f>
        <v>3.7146727374594866E-2</v>
      </c>
      <c r="D10" s="79">
        <f>Quilometragem!H27</f>
        <v>6.4989711696298524E-2</v>
      </c>
      <c r="E10" s="79">
        <f>'Comb e Manut '!G25</f>
        <v>3.5580872610569275E-2</v>
      </c>
      <c r="F10" s="79">
        <f>'Comb e Manut '!H25</f>
        <v>6.933116265735376E-3</v>
      </c>
      <c r="G10" s="80">
        <v>6.54E-2</v>
      </c>
      <c r="H10" s="79">
        <f>Distâncias!C9</f>
        <v>6.3256540413900816E-2</v>
      </c>
      <c r="I10" s="79">
        <f>Distâncias!S9</f>
        <v>8.3181178724295854E-2</v>
      </c>
      <c r="J10" s="79">
        <f>Idade!D9</f>
        <v>8.8339222614840993E-2</v>
      </c>
      <c r="K10" s="81">
        <f t="shared" si="0"/>
        <v>4.7766027127421055E-2</v>
      </c>
      <c r="L10" s="82">
        <f t="shared" si="1"/>
        <v>19106.410850968423</v>
      </c>
      <c r="M10" s="83"/>
      <c r="N10" s="84"/>
      <c r="O10" s="45"/>
      <c r="P10" s="45"/>
      <c r="Q10" s="8"/>
      <c r="R10" s="88"/>
      <c r="S10" s="88"/>
      <c r="T10" s="39"/>
      <c r="U10" s="8"/>
      <c r="V10" s="88"/>
      <c r="W10" s="88"/>
      <c r="X10" s="39"/>
      <c r="Y10" s="8"/>
    </row>
    <row r="11" spans="1:31" ht="12.75" customHeight="1" x14ac:dyDescent="0.25">
      <c r="A11" s="85" t="s">
        <v>12</v>
      </c>
      <c r="B11" s="86">
        <f>Pessoal!E25</f>
        <v>7.9002079002079006E-2</v>
      </c>
      <c r="C11" s="86">
        <f>Quilometragem!G28</f>
        <v>0.12270575758417926</v>
      </c>
      <c r="D11" s="86">
        <f>Quilometragem!H28</f>
        <v>4.7782812752872633E-2</v>
      </c>
      <c r="E11" s="86">
        <f>'Comb e Manut '!G26</f>
        <v>7.9066882053857826E-2</v>
      </c>
      <c r="F11" s="86">
        <f>'Comb e Manut '!H26</f>
        <v>0.15620766420288623</v>
      </c>
      <c r="G11" s="80">
        <v>5.3600000000000002E-2</v>
      </c>
      <c r="H11" s="79">
        <f>Distâncias!C10</f>
        <v>0.1909410386567747</v>
      </c>
      <c r="I11" s="79">
        <f>Distâncias!S10</f>
        <v>0.12182346074411086</v>
      </c>
      <c r="J11" s="79">
        <f>Idade!D10</f>
        <v>0.10216171274163376</v>
      </c>
      <c r="K11" s="81">
        <f t="shared" si="0"/>
        <v>8.7748170479832868E-2</v>
      </c>
      <c r="L11" s="82">
        <f t="shared" si="1"/>
        <v>35099.268191933144</v>
      </c>
      <c r="M11" s="83"/>
      <c r="N11" s="84"/>
      <c r="O11" s="45"/>
      <c r="P11" s="45"/>
      <c r="Q11" s="8"/>
      <c r="R11" s="88"/>
      <c r="S11" s="88"/>
      <c r="T11" s="39"/>
      <c r="U11" s="8"/>
      <c r="V11" s="88"/>
      <c r="W11" s="88"/>
      <c r="X11" s="39"/>
      <c r="Y11" s="8"/>
      <c r="AB11" s="138"/>
      <c r="AC11" s="137"/>
      <c r="AD11" s="137"/>
    </row>
    <row r="12" spans="1:31" ht="12.75" customHeight="1" x14ac:dyDescent="0.25">
      <c r="A12" s="78" t="s">
        <v>13</v>
      </c>
      <c r="B12" s="79">
        <f>Pessoal!E26</f>
        <v>8.1774081774081769E-2</v>
      </c>
      <c r="C12" s="79">
        <f>Quilometragem!G29</f>
        <v>6.139848470275644E-2</v>
      </c>
      <c r="D12" s="79">
        <f>Quilometragem!H29</f>
        <v>8.0462626869812495E-2</v>
      </c>
      <c r="E12" s="79">
        <f>'Comb e Manut '!G27</f>
        <v>6.5809430593060478E-2</v>
      </c>
      <c r="F12" s="79">
        <f>'Comb e Manut '!H27</f>
        <v>4.6169292180511662E-2</v>
      </c>
      <c r="G12" s="80">
        <v>5.3400000000000003E-2</v>
      </c>
      <c r="H12" s="79">
        <f>Distâncias!C11</f>
        <v>9.9960952752830928E-2</v>
      </c>
      <c r="I12" s="79">
        <f>Distâncias!S11</f>
        <v>8.0337633571792036E-2</v>
      </c>
      <c r="J12" s="79">
        <f>Idade!D11</f>
        <v>0.11775098732072334</v>
      </c>
      <c r="K12" s="81">
        <f t="shared" si="0"/>
        <v>6.5342140833094267E-2</v>
      </c>
      <c r="L12" s="82">
        <f t="shared" si="1"/>
        <v>26136.856333237705</v>
      </c>
      <c r="M12" s="83"/>
      <c r="N12" s="84"/>
      <c r="O12" s="45"/>
      <c r="P12" s="45"/>
      <c r="Q12" s="8"/>
      <c r="R12" s="88"/>
      <c r="S12" s="88"/>
      <c r="T12" s="39"/>
      <c r="U12" s="8"/>
      <c r="V12" s="88"/>
      <c r="W12" s="88"/>
      <c r="X12" s="39"/>
      <c r="Y12" s="8"/>
      <c r="AB12" s="138"/>
      <c r="AC12" s="137"/>
      <c r="AD12" s="137"/>
    </row>
    <row r="13" spans="1:31" ht="12.75" customHeight="1" x14ac:dyDescent="0.25">
      <c r="A13" s="85" t="s">
        <v>14</v>
      </c>
      <c r="B13" s="86">
        <f>Pessoal!E27</f>
        <v>0.19889119889119888</v>
      </c>
      <c r="C13" s="86">
        <f>Quilometragem!G30</f>
        <v>0.14487796851342016</v>
      </c>
      <c r="D13" s="86">
        <f>Quilometragem!H30</f>
        <v>8.9433102906156803E-2</v>
      </c>
      <c r="E13" s="86">
        <f>'Comb e Manut '!G28</f>
        <v>0.15524968241953568</v>
      </c>
      <c r="F13" s="86">
        <f>'Comb e Manut '!H28</f>
        <v>0.25464789430271584</v>
      </c>
      <c r="G13" s="80">
        <v>0.25009999999999999</v>
      </c>
      <c r="H13" s="79">
        <f>Distâncias!C12</f>
        <v>0.14877001171417414</v>
      </c>
      <c r="I13" s="79">
        <f>Distâncias!S12</f>
        <v>0.10230776138166363</v>
      </c>
      <c r="J13" s="79">
        <f>Idade!D12</f>
        <v>9.7692787362294753E-2</v>
      </c>
      <c r="K13" s="81">
        <f t="shared" si="0"/>
        <v>0.18507308770169886</v>
      </c>
      <c r="L13" s="82">
        <f t="shared" si="1"/>
        <v>74029.235080679544</v>
      </c>
      <c r="M13" s="83"/>
      <c r="N13" s="84"/>
      <c r="O13" s="45"/>
      <c r="P13" s="45"/>
      <c r="Q13" s="8"/>
      <c r="R13" s="87"/>
      <c r="S13" s="88"/>
      <c r="T13" s="39"/>
      <c r="U13" s="8"/>
      <c r="V13" s="87"/>
      <c r="W13" s="88"/>
      <c r="X13" s="39"/>
      <c r="Y13" s="8"/>
      <c r="AB13" s="138"/>
      <c r="AC13" s="137"/>
      <c r="AD13" s="137"/>
    </row>
    <row r="14" spans="1:31" ht="12.75" customHeight="1" x14ac:dyDescent="0.2">
      <c r="A14" s="89" t="s">
        <v>15</v>
      </c>
      <c r="B14" s="90">
        <f>Pessoal!E28</f>
        <v>1</v>
      </c>
      <c r="C14" s="90">
        <f t="shared" ref="C14:L14" si="2">SUM(C4:C13)</f>
        <v>1</v>
      </c>
      <c r="D14" s="90">
        <f t="shared" si="2"/>
        <v>1</v>
      </c>
      <c r="E14" s="90">
        <f t="shared" si="2"/>
        <v>1.0000000000000002</v>
      </c>
      <c r="F14" s="90">
        <f t="shared" si="2"/>
        <v>0.99999999999999989</v>
      </c>
      <c r="G14" s="90">
        <f t="shared" si="2"/>
        <v>1</v>
      </c>
      <c r="H14" s="90">
        <f t="shared" si="2"/>
        <v>1</v>
      </c>
      <c r="I14" s="90">
        <f t="shared" si="2"/>
        <v>1</v>
      </c>
      <c r="J14" s="90">
        <f t="shared" si="2"/>
        <v>1</v>
      </c>
      <c r="K14" s="81">
        <f t="shared" si="2"/>
        <v>1.0000000000000002</v>
      </c>
      <c r="L14" s="91">
        <f t="shared" si="2"/>
        <v>400000.00000000006</v>
      </c>
      <c r="M14" s="92"/>
      <c r="N14" s="93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AB14" s="138"/>
      <c r="AC14" s="137"/>
      <c r="AD14" s="137"/>
    </row>
    <row r="15" spans="1:31" ht="12.75" customHeight="1" x14ac:dyDescent="0.2"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AB15" s="138"/>
      <c r="AC15" s="137"/>
      <c r="AD15" s="137"/>
    </row>
    <row r="16" spans="1:31" ht="12.75" customHeight="1" x14ac:dyDescent="0.2"/>
    <row r="17" spans="1:6" ht="12.75" customHeight="1" x14ac:dyDescent="0.2"/>
    <row r="18" spans="1:6" ht="12.75" customHeight="1" x14ac:dyDescent="0.2"/>
    <row r="19" spans="1:6" ht="12.75" customHeight="1" x14ac:dyDescent="0.25">
      <c r="A19" s="139" t="s">
        <v>58</v>
      </c>
      <c r="B19" s="116"/>
    </row>
    <row r="20" spans="1:6" ht="12.75" customHeight="1" x14ac:dyDescent="0.25">
      <c r="A20" s="94" t="s">
        <v>45</v>
      </c>
      <c r="B20" s="95">
        <v>20.5</v>
      </c>
      <c r="D20" s="39"/>
      <c r="E20" s="39"/>
    </row>
    <row r="21" spans="1:6" ht="12.75" customHeight="1" x14ac:dyDescent="0.25">
      <c r="A21" s="96" t="s">
        <v>59</v>
      </c>
      <c r="B21" s="97">
        <v>15</v>
      </c>
      <c r="C21" s="98"/>
      <c r="D21" s="98"/>
      <c r="E21" s="98"/>
      <c r="F21" s="98"/>
    </row>
    <row r="22" spans="1:6" ht="12.75" customHeight="1" x14ac:dyDescent="0.25">
      <c r="A22" s="94" t="s">
        <v>60</v>
      </c>
      <c r="B22" s="95">
        <v>13</v>
      </c>
      <c r="C22" s="98"/>
      <c r="D22" s="98"/>
      <c r="E22" s="98"/>
      <c r="F22" s="98"/>
    </row>
    <row r="23" spans="1:6" ht="12.75" customHeight="1" x14ac:dyDescent="0.25">
      <c r="A23" s="96" t="s">
        <v>61</v>
      </c>
      <c r="B23" s="97">
        <v>19.5</v>
      </c>
      <c r="D23" s="39"/>
      <c r="E23" s="39"/>
    </row>
    <row r="24" spans="1:6" ht="12.75" customHeight="1" x14ac:dyDescent="0.25">
      <c r="A24" s="94" t="s">
        <v>62</v>
      </c>
      <c r="B24" s="95">
        <v>14</v>
      </c>
      <c r="D24" s="39"/>
      <c r="E24" s="39"/>
    </row>
    <row r="25" spans="1:6" ht="12.75" customHeight="1" x14ac:dyDescent="0.25">
      <c r="A25" s="96" t="s">
        <v>63</v>
      </c>
      <c r="B25" s="97">
        <v>0</v>
      </c>
      <c r="D25" s="39"/>
      <c r="E25" s="39"/>
    </row>
    <row r="26" spans="1:6" ht="12.75" customHeight="1" x14ac:dyDescent="0.25">
      <c r="A26" s="94" t="s">
        <v>64</v>
      </c>
      <c r="B26" s="95">
        <v>18</v>
      </c>
      <c r="D26" s="39"/>
      <c r="E26" s="39"/>
    </row>
    <row r="27" spans="1:6" ht="12.75" customHeight="1" x14ac:dyDescent="0.25">
      <c r="A27" s="96" t="s">
        <v>65</v>
      </c>
      <c r="B27" s="97">
        <v>0</v>
      </c>
      <c r="D27" s="39"/>
      <c r="E27" s="39"/>
    </row>
    <row r="28" spans="1:6" ht="12.75" customHeight="1" x14ac:dyDescent="0.25">
      <c r="A28" s="99" t="s">
        <v>66</v>
      </c>
      <c r="B28" s="95">
        <v>0</v>
      </c>
      <c r="D28" s="39"/>
      <c r="E28" s="39"/>
    </row>
    <row r="29" spans="1:6" ht="18" customHeight="1" x14ac:dyDescent="0.25">
      <c r="A29" s="100" t="s">
        <v>15</v>
      </c>
      <c r="B29" s="101">
        <f>SUM(B20:B28)</f>
        <v>100</v>
      </c>
      <c r="D29" s="39"/>
      <c r="E29" s="39"/>
    </row>
    <row r="30" spans="1:6" ht="16.5" customHeight="1" x14ac:dyDescent="0.2">
      <c r="D30" s="39"/>
      <c r="E30" s="39"/>
    </row>
    <row r="31" spans="1:6" ht="12.75" customHeight="1" x14ac:dyDescent="0.4">
      <c r="A31" s="140" t="s">
        <v>67</v>
      </c>
      <c r="B31" s="141"/>
      <c r="D31" s="39"/>
      <c r="E31" s="39"/>
    </row>
    <row r="32" spans="1:6" ht="12.75" customHeight="1" x14ac:dyDescent="0.35">
      <c r="A32" s="142">
        <v>400000</v>
      </c>
      <c r="B32" s="143"/>
      <c r="D32" s="39"/>
      <c r="E32" s="39"/>
    </row>
    <row r="33" spans="1:2" ht="12.75" customHeight="1" x14ac:dyDescent="0.2"/>
    <row r="34" spans="1:2" ht="12.75" customHeight="1" x14ac:dyDescent="0.2"/>
    <row r="35" spans="1:2" ht="12.75" customHeight="1" x14ac:dyDescent="0.25">
      <c r="A35" s="102"/>
      <c r="B35" s="102"/>
    </row>
    <row r="36" spans="1:2" ht="12.75" customHeight="1" x14ac:dyDescent="0.25">
      <c r="A36" s="88"/>
      <c r="B36" s="88"/>
    </row>
    <row r="37" spans="1:2" ht="12.75" customHeight="1" x14ac:dyDescent="0.25">
      <c r="A37" s="88"/>
      <c r="B37" s="88"/>
    </row>
    <row r="38" spans="1:2" ht="12.75" customHeight="1" x14ac:dyDescent="0.25">
      <c r="A38" s="88"/>
      <c r="B38" s="88"/>
    </row>
    <row r="39" spans="1:2" ht="12.75" customHeight="1" x14ac:dyDescent="0.25">
      <c r="A39" s="88"/>
      <c r="B39" s="88"/>
    </row>
    <row r="40" spans="1:2" ht="12.75" customHeight="1" x14ac:dyDescent="0.25">
      <c r="A40" s="88"/>
      <c r="B40" s="88"/>
    </row>
    <row r="41" spans="1:2" ht="12.75" customHeight="1" x14ac:dyDescent="0.25">
      <c r="A41" s="88"/>
      <c r="B41" s="88"/>
    </row>
    <row r="42" spans="1:2" ht="12.75" customHeight="1" x14ac:dyDescent="0.25">
      <c r="A42" s="88"/>
      <c r="B42" s="88"/>
    </row>
    <row r="43" spans="1:2" ht="12.75" customHeight="1" x14ac:dyDescent="0.25">
      <c r="A43" s="88"/>
      <c r="B43" s="88"/>
    </row>
    <row r="44" spans="1:2" ht="12.75" customHeight="1" x14ac:dyDescent="0.25">
      <c r="A44" s="87"/>
      <c r="B44" s="88"/>
    </row>
    <row r="45" spans="1:2" ht="12.75" customHeight="1" x14ac:dyDescent="0.2"/>
    <row r="46" spans="1:2" ht="12.75" customHeight="1" x14ac:dyDescent="0.2"/>
    <row r="47" spans="1:2" ht="12.75" customHeight="1" x14ac:dyDescent="0.2"/>
    <row r="48" spans="1:2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8">
    <mergeCell ref="G2:G3"/>
    <mergeCell ref="H2:H3"/>
    <mergeCell ref="I2:I3"/>
    <mergeCell ref="A32:B32"/>
    <mergeCell ref="A2:A3"/>
    <mergeCell ref="B2:B3"/>
    <mergeCell ref="C2:D2"/>
    <mergeCell ref="E2:F2"/>
    <mergeCell ref="AB13:AD13"/>
    <mergeCell ref="AB14:AD14"/>
    <mergeCell ref="AB15:AD15"/>
    <mergeCell ref="A19:B19"/>
    <mergeCell ref="A31:B31"/>
    <mergeCell ref="J2:J3"/>
    <mergeCell ref="K2:L2"/>
    <mergeCell ref="Z5:AA5"/>
    <mergeCell ref="AB11:AD11"/>
    <mergeCell ref="AB12:AD12"/>
  </mergeCells>
  <pageMargins left="0.78749999999999998" right="0.78749999999999998" top="0.51041666666666696" bottom="0.51041666666666696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workbookViewId="0"/>
  </sheetViews>
  <sheetFormatPr defaultColWidth="12.5703125" defaultRowHeight="15" customHeight="1" x14ac:dyDescent="0.2"/>
  <cols>
    <col min="1" max="1" width="9.140625" customWidth="1"/>
    <col min="2" max="2" width="15.28515625" customWidth="1"/>
    <col min="3" max="3" width="17.5703125" customWidth="1"/>
    <col min="4" max="4" width="9.85546875" customWidth="1"/>
    <col min="5" max="5" width="21.5703125" customWidth="1"/>
    <col min="6" max="6" width="9.140625" customWidth="1"/>
    <col min="7" max="7" width="27.85546875" customWidth="1"/>
    <col min="8" max="8" width="19.28515625" customWidth="1"/>
    <col min="9" max="9" width="20.28515625" customWidth="1"/>
    <col min="10" max="10" width="14.7109375" customWidth="1"/>
    <col min="11" max="26" width="9.140625" customWidth="1"/>
  </cols>
  <sheetData>
    <row r="1" spans="2:10" ht="12.75" customHeight="1" x14ac:dyDescent="0.2"/>
    <row r="2" spans="2:10" ht="12.75" customHeight="1" x14ac:dyDescent="0.2">
      <c r="B2" s="128" t="s">
        <v>68</v>
      </c>
      <c r="C2" s="115"/>
      <c r="D2" s="115"/>
      <c r="E2" s="115"/>
      <c r="F2" s="115"/>
      <c r="G2" s="115"/>
      <c r="H2" s="116"/>
    </row>
    <row r="3" spans="2:10" ht="12.75" customHeight="1" x14ac:dyDescent="0.2">
      <c r="B3" s="60" t="s">
        <v>39</v>
      </c>
      <c r="C3" s="60" t="s">
        <v>69</v>
      </c>
      <c r="D3" s="60"/>
      <c r="E3" s="60" t="s">
        <v>70</v>
      </c>
      <c r="F3" s="60"/>
      <c r="G3" s="60" t="s">
        <v>71</v>
      </c>
      <c r="H3" s="60" t="s">
        <v>72</v>
      </c>
    </row>
    <row r="4" spans="2:10" ht="12.75" customHeight="1" x14ac:dyDescent="0.2">
      <c r="B4" s="68" t="s">
        <v>5</v>
      </c>
      <c r="C4" s="4">
        <v>60</v>
      </c>
      <c r="D4" s="17">
        <f t="shared" ref="D4:D14" si="0">C4/$C$14</f>
        <v>0.11131725417439703</v>
      </c>
      <c r="E4" s="4">
        <v>92</v>
      </c>
      <c r="F4" s="17">
        <f t="shared" ref="F4:F14" si="1">E4/$E$14</f>
        <v>0.10176991150442478</v>
      </c>
      <c r="G4" s="17">
        <f t="shared" ref="G4:G14" si="2">(D4*0.3)+(F4*0.7)</f>
        <v>0.10463411430541646</v>
      </c>
      <c r="H4" s="44">
        <f>G4*H16</f>
        <v>5231.705715270823</v>
      </c>
      <c r="I4" s="103"/>
    </row>
    <row r="5" spans="2:10" ht="12.75" customHeight="1" x14ac:dyDescent="0.2">
      <c r="B5" s="68" t="s">
        <v>6</v>
      </c>
      <c r="C5" s="104">
        <v>79</v>
      </c>
      <c r="D5" s="105">
        <f t="shared" si="0"/>
        <v>0.14656771799628943</v>
      </c>
      <c r="E5" s="104">
        <v>157</v>
      </c>
      <c r="F5" s="105">
        <f t="shared" si="1"/>
        <v>0.17367256637168141</v>
      </c>
      <c r="G5" s="105">
        <f t="shared" si="2"/>
        <v>0.16554111185906381</v>
      </c>
      <c r="H5" s="106">
        <f>G5*H16</f>
        <v>8277.0555929531911</v>
      </c>
      <c r="I5" s="103"/>
    </row>
    <row r="6" spans="2:10" ht="12.75" customHeight="1" x14ac:dyDescent="0.2">
      <c r="B6" s="68" t="s">
        <v>36</v>
      </c>
      <c r="C6" s="4">
        <v>40</v>
      </c>
      <c r="D6" s="17">
        <f t="shared" si="0"/>
        <v>7.4211502782931357E-2</v>
      </c>
      <c r="E6" s="4">
        <v>61</v>
      </c>
      <c r="F6" s="17">
        <f t="shared" si="1"/>
        <v>6.7477876106194684E-2</v>
      </c>
      <c r="G6" s="17">
        <f t="shared" si="2"/>
        <v>6.9497964109215687E-2</v>
      </c>
      <c r="H6" s="44">
        <f>G6*H16</f>
        <v>3474.8982054607845</v>
      </c>
      <c r="I6" s="103"/>
    </row>
    <row r="7" spans="2:10" ht="12.75" customHeight="1" x14ac:dyDescent="0.2">
      <c r="B7" s="68" t="s">
        <v>8</v>
      </c>
      <c r="C7" s="104">
        <v>48</v>
      </c>
      <c r="D7" s="105">
        <f t="shared" si="0"/>
        <v>8.9053803339517623E-2</v>
      </c>
      <c r="E7" s="104">
        <v>59</v>
      </c>
      <c r="F7" s="105">
        <f t="shared" si="1"/>
        <v>6.5265486725663721E-2</v>
      </c>
      <c r="G7" s="105">
        <f t="shared" si="2"/>
        <v>7.2401981709819888E-2</v>
      </c>
      <c r="H7" s="106">
        <f>G7*H16</f>
        <v>3620.0990854909942</v>
      </c>
      <c r="I7" s="103"/>
    </row>
    <row r="8" spans="2:10" ht="12.75" customHeight="1" x14ac:dyDescent="0.2">
      <c r="B8" s="68" t="s">
        <v>9</v>
      </c>
      <c r="C8" s="4">
        <v>42</v>
      </c>
      <c r="D8" s="17">
        <f t="shared" si="0"/>
        <v>7.792207792207792E-2</v>
      </c>
      <c r="E8" s="4">
        <v>85</v>
      </c>
      <c r="F8" s="17">
        <f t="shared" si="1"/>
        <v>9.4026548672566365E-2</v>
      </c>
      <c r="G8" s="17">
        <f t="shared" si="2"/>
        <v>8.9195207447419822E-2</v>
      </c>
      <c r="H8" s="44">
        <f>G8*H16</f>
        <v>4459.7603723709908</v>
      </c>
      <c r="I8" s="103"/>
    </row>
    <row r="9" spans="2:10" ht="12.75" customHeight="1" x14ac:dyDescent="0.2">
      <c r="B9" s="68" t="s">
        <v>10</v>
      </c>
      <c r="C9" s="104">
        <v>33</v>
      </c>
      <c r="D9" s="105">
        <f t="shared" si="0"/>
        <v>6.1224489795918366E-2</v>
      </c>
      <c r="E9" s="104">
        <v>69</v>
      </c>
      <c r="F9" s="105">
        <f t="shared" si="1"/>
        <v>7.6327433628318578E-2</v>
      </c>
      <c r="G9" s="105">
        <f t="shared" si="2"/>
        <v>7.1796550478598509E-2</v>
      </c>
      <c r="H9" s="106">
        <f>G9*H16</f>
        <v>3589.8275239299255</v>
      </c>
      <c r="I9" s="103"/>
    </row>
    <row r="10" spans="2:10" ht="12.75" customHeight="1" x14ac:dyDescent="0.2">
      <c r="B10" s="68" t="s">
        <v>42</v>
      </c>
      <c r="C10" s="4">
        <v>34</v>
      </c>
      <c r="D10" s="17">
        <f t="shared" si="0"/>
        <v>6.3079777365491654E-2</v>
      </c>
      <c r="E10" s="4">
        <v>65</v>
      </c>
      <c r="F10" s="17">
        <f t="shared" si="1"/>
        <v>7.1902654867256638E-2</v>
      </c>
      <c r="G10" s="17">
        <f t="shared" si="2"/>
        <v>6.9255791616727139E-2</v>
      </c>
      <c r="H10" s="44">
        <f>G10*H16</f>
        <v>3462.7895808363569</v>
      </c>
      <c r="I10" s="103"/>
    </row>
    <row r="11" spans="2:10" ht="12.75" customHeight="1" x14ac:dyDescent="0.2">
      <c r="B11" s="68" t="s">
        <v>12</v>
      </c>
      <c r="C11" s="104">
        <v>43</v>
      </c>
      <c r="D11" s="105">
        <f t="shared" si="0"/>
        <v>7.9777365491651209E-2</v>
      </c>
      <c r="E11" s="104">
        <v>71</v>
      </c>
      <c r="F11" s="105">
        <f t="shared" si="1"/>
        <v>7.8539823008849555E-2</v>
      </c>
      <c r="G11" s="105">
        <f t="shared" si="2"/>
        <v>7.8911085753690047E-2</v>
      </c>
      <c r="H11" s="106">
        <f>G11*H16</f>
        <v>3945.5542876845025</v>
      </c>
      <c r="I11" s="103"/>
    </row>
    <row r="12" spans="2:10" ht="12.75" customHeight="1" x14ac:dyDescent="0.2">
      <c r="B12" s="68" t="s">
        <v>13</v>
      </c>
      <c r="C12" s="4">
        <v>57</v>
      </c>
      <c r="D12" s="17">
        <f t="shared" si="0"/>
        <v>0.10575139146567718</v>
      </c>
      <c r="E12" s="4">
        <v>61</v>
      </c>
      <c r="F12" s="17">
        <f t="shared" si="1"/>
        <v>6.7477876106194684E-2</v>
      </c>
      <c r="G12" s="17">
        <f t="shared" si="2"/>
        <v>7.8959930714039422E-2</v>
      </c>
      <c r="H12" s="44">
        <f>G12*H16</f>
        <v>3947.996535701971</v>
      </c>
      <c r="I12" s="103"/>
    </row>
    <row r="13" spans="2:10" ht="12.75" customHeight="1" x14ac:dyDescent="0.2">
      <c r="B13" s="68" t="s">
        <v>14</v>
      </c>
      <c r="C13" s="104">
        <v>103</v>
      </c>
      <c r="D13" s="105">
        <f t="shared" si="0"/>
        <v>0.19109461966604824</v>
      </c>
      <c r="E13" s="104">
        <v>184</v>
      </c>
      <c r="F13" s="105">
        <f t="shared" si="1"/>
        <v>0.20353982300884957</v>
      </c>
      <c r="G13" s="105">
        <f t="shared" si="2"/>
        <v>0.19980626200600915</v>
      </c>
      <c r="H13" s="106">
        <f>G13*H16</f>
        <v>9990.3131003004582</v>
      </c>
      <c r="I13" s="103"/>
    </row>
    <row r="14" spans="2:10" ht="12.75" customHeight="1" x14ac:dyDescent="0.2">
      <c r="B14" s="68" t="s">
        <v>43</v>
      </c>
      <c r="C14" s="65">
        <f>SUM(C4:C13)</f>
        <v>539</v>
      </c>
      <c r="D14" s="66">
        <f t="shared" si="0"/>
        <v>1</v>
      </c>
      <c r="E14" s="65">
        <f>SUM(E4:E13)</f>
        <v>904</v>
      </c>
      <c r="F14" s="66">
        <f t="shared" si="1"/>
        <v>1</v>
      </c>
      <c r="G14" s="66">
        <f t="shared" si="2"/>
        <v>1</v>
      </c>
      <c r="H14" s="107">
        <f>SUM(H4:H13)</f>
        <v>49999.999999999993</v>
      </c>
      <c r="I14" s="39"/>
      <c r="J14" s="108"/>
    </row>
    <row r="15" spans="2:10" ht="12.75" customHeight="1" x14ac:dyDescent="0.25">
      <c r="B15" s="109" t="s">
        <v>73</v>
      </c>
      <c r="C15" s="110"/>
      <c r="D15" s="111"/>
      <c r="E15" s="111"/>
    </row>
    <row r="16" spans="2:10" ht="12.75" customHeight="1" x14ac:dyDescent="0.2">
      <c r="G16" s="112" t="s">
        <v>74</v>
      </c>
      <c r="H16" s="107">
        <v>50000</v>
      </c>
    </row>
    <row r="17" spans="5:8" ht="12.75" customHeight="1" x14ac:dyDescent="0.2">
      <c r="H17" s="113"/>
    </row>
    <row r="18" spans="5:8" ht="12.75" customHeight="1" x14ac:dyDescent="0.2"/>
    <row r="19" spans="5:8" ht="12.75" customHeight="1" x14ac:dyDescent="0.2"/>
    <row r="20" spans="5:8" ht="12.75" customHeight="1" x14ac:dyDescent="0.2"/>
    <row r="21" spans="5:8" ht="12.75" customHeight="1" x14ac:dyDescent="0.2">
      <c r="E21" s="8"/>
      <c r="F21" s="8"/>
      <c r="G21" s="8"/>
    </row>
    <row r="22" spans="5:8" ht="12.75" customHeight="1" x14ac:dyDescent="0.2">
      <c r="E22" s="8"/>
      <c r="F22" s="8"/>
      <c r="G22" s="8"/>
    </row>
    <row r="23" spans="5:8" ht="12.75" customHeight="1" x14ac:dyDescent="0.2">
      <c r="E23" s="8"/>
      <c r="F23" s="8"/>
      <c r="G23" s="8"/>
    </row>
    <row r="24" spans="5:8" ht="12.75" customHeight="1" x14ac:dyDescent="0.2"/>
    <row r="25" spans="5:8" ht="12.75" customHeight="1" x14ac:dyDescent="0.2"/>
    <row r="26" spans="5:8" ht="12.75" customHeight="1" x14ac:dyDescent="0.2"/>
    <row r="27" spans="5:8" ht="12.75" customHeight="1" x14ac:dyDescent="0.2"/>
    <row r="28" spans="5:8" ht="12.75" customHeight="1" x14ac:dyDescent="0.2"/>
    <row r="29" spans="5:8" ht="12.75" customHeight="1" x14ac:dyDescent="0.2"/>
    <row r="30" spans="5:8" ht="12.75" customHeight="1" x14ac:dyDescent="0.2"/>
    <row r="31" spans="5:8" ht="12.75" customHeight="1" x14ac:dyDescent="0.2"/>
    <row r="32" spans="5: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B2:H2"/>
  </mergeCells>
  <pageMargins left="0.75" right="0.75" top="1" bottom="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Pessoal</vt:lpstr>
      <vt:lpstr>Quilometragem</vt:lpstr>
      <vt:lpstr>Comb e Manut </vt:lpstr>
      <vt:lpstr>Distâncias</vt:lpstr>
      <vt:lpstr>Idade</vt:lpstr>
      <vt:lpstr>Matriz</vt:lpstr>
      <vt:lpstr>Diárias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HAMILTON TARRAGO PEREIRA JUNIOR</dc:creator>
  <cp:lastModifiedBy>jorge luiz</cp:lastModifiedBy>
  <dcterms:created xsi:type="dcterms:W3CDTF">2014-12-31T12:19:00Z</dcterms:created>
  <dcterms:modified xsi:type="dcterms:W3CDTF">2023-05-05T11:33:15Z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KSOProductBuildVer">
    <vt:lpwstr>1046-10.2.0.5965</vt:lpwstr>
  </property>
</Properties>
</file>